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stacey/Downloads/"/>
    </mc:Choice>
  </mc:AlternateContent>
  <xr:revisionPtr revIDLastSave="0" documentId="13_ncr:1_{CCACCF57-E200-9844-BA53-BC9191CF957A}" xr6:coauthVersionLast="47" xr6:coauthVersionMax="47" xr10:uidLastSave="{00000000-0000-0000-0000-000000000000}"/>
  <bookViews>
    <workbookView xWindow="1060" yWindow="1220" windowWidth="29920" windowHeight="18660" activeTab="3" xr2:uid="{00000000-000D-0000-FFFF-FFFF00000000}"/>
  </bookViews>
  <sheets>
    <sheet name="Instructions" sheetId="1" r:id="rId1"/>
    <sheet name="Single Coat Reporting Tool" sheetId="5" r:id="rId2"/>
    <sheet name="2 Coats Reporting Tool" sheetId="2" r:id="rId3"/>
    <sheet name="2 Coats Different Application " sheetId="7" r:id="rId4"/>
    <sheet name="3+ Coats Reporting Tool" sheetId="6" r:id="rId5"/>
    <sheet name="Feedback" sheetId="3"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j/GwkF78ga5A+hZdS0l7YcFtU0UA=="/>
    </ext>
  </extLst>
</workbook>
</file>

<file path=xl/calcChain.xml><?xml version="1.0" encoding="utf-8"?>
<calcChain xmlns="http://schemas.openxmlformats.org/spreadsheetml/2006/main">
  <c r="D24" i="7" l="1"/>
  <c r="D18" i="7"/>
  <c r="I60" i="7"/>
  <c r="E60" i="7"/>
  <c r="I59" i="7"/>
  <c r="E59" i="7"/>
  <c r="I58" i="7"/>
  <c r="E58" i="7"/>
  <c r="I57" i="7"/>
  <c r="E57" i="7"/>
  <c r="I56" i="7"/>
  <c r="E56" i="7"/>
  <c r="I55" i="7"/>
  <c r="E55" i="7"/>
  <c r="I54" i="7"/>
  <c r="E54" i="7"/>
  <c r="I53" i="7"/>
  <c r="E53" i="7"/>
  <c r="I52" i="7"/>
  <c r="E52" i="7"/>
  <c r="E31" i="7"/>
  <c r="F29" i="7"/>
  <c r="U44" i="6"/>
  <c r="U43" i="6"/>
  <c r="U42" i="6"/>
  <c r="U41" i="6"/>
  <c r="U40" i="6"/>
  <c r="U39" i="6"/>
  <c r="U38" i="6"/>
  <c r="U37" i="6"/>
  <c r="U36" i="6"/>
  <c r="Q44" i="6"/>
  <c r="M44" i="6"/>
  <c r="Q43" i="6"/>
  <c r="M43" i="6"/>
  <c r="Q42" i="6"/>
  <c r="M42" i="6"/>
  <c r="Q41" i="6"/>
  <c r="M41" i="6"/>
  <c r="Q40" i="6"/>
  <c r="M40" i="6"/>
  <c r="Q39" i="6"/>
  <c r="M39" i="6"/>
  <c r="Q38" i="6"/>
  <c r="M38" i="6"/>
  <c r="Q37" i="6"/>
  <c r="M37" i="6"/>
  <c r="Q36" i="6"/>
  <c r="M36" i="6"/>
  <c r="I44" i="6"/>
  <c r="E44" i="6"/>
  <c r="I43" i="6"/>
  <c r="E43" i="6"/>
  <c r="I42" i="6"/>
  <c r="E42" i="6"/>
  <c r="I41" i="6"/>
  <c r="E41" i="6"/>
  <c r="I40" i="6"/>
  <c r="E40" i="6"/>
  <c r="I39" i="6"/>
  <c r="E39" i="6"/>
  <c r="I38" i="6"/>
  <c r="E38" i="6"/>
  <c r="I37" i="6"/>
  <c r="E37" i="6"/>
  <c r="I36" i="6"/>
  <c r="E36" i="6"/>
  <c r="E24" i="6"/>
  <c r="F22" i="6"/>
  <c r="D17" i="6"/>
  <c r="E42" i="5"/>
  <c r="G42" i="5" s="1"/>
  <c r="E41" i="5"/>
  <c r="G41" i="5" s="1"/>
  <c r="E40" i="5"/>
  <c r="G40" i="5" s="1"/>
  <c r="G39" i="5"/>
  <c r="E39" i="5"/>
  <c r="E38" i="5"/>
  <c r="G38" i="5" s="1"/>
  <c r="E37" i="5"/>
  <c r="G37" i="5" s="1"/>
  <c r="E36" i="5"/>
  <c r="G36" i="5" s="1"/>
  <c r="E35" i="5"/>
  <c r="E34" i="5"/>
  <c r="G34" i="5" s="1"/>
  <c r="E23" i="5"/>
  <c r="F21" i="5"/>
  <c r="D16" i="5"/>
  <c r="D25" i="5" s="1"/>
  <c r="D34" i="7" l="1"/>
  <c r="I34" i="7"/>
  <c r="K60" i="7"/>
  <c r="M60" i="7" s="1"/>
  <c r="K53" i="7"/>
  <c r="M53" i="7" s="1"/>
  <c r="K52" i="7"/>
  <c r="K59" i="7"/>
  <c r="M59" i="7" s="1"/>
  <c r="K57" i="7"/>
  <c r="M57" i="7" s="1"/>
  <c r="K58" i="7"/>
  <c r="M58" i="7" s="1"/>
  <c r="K55" i="7"/>
  <c r="M55" i="7" s="1"/>
  <c r="K56" i="7"/>
  <c r="M56" i="7" s="1"/>
  <c r="K54" i="7"/>
  <c r="W39" i="6"/>
  <c r="W41" i="6"/>
  <c r="W44" i="6"/>
  <c r="W37" i="6"/>
  <c r="W42" i="6"/>
  <c r="W40" i="6"/>
  <c r="W36" i="6"/>
  <c r="W38" i="6"/>
  <c r="W43" i="6"/>
  <c r="D26" i="6"/>
  <c r="D30" i="5"/>
  <c r="D26" i="5"/>
  <c r="E30" i="5"/>
  <c r="G35" i="5"/>
  <c r="E39" i="7" l="1"/>
  <c r="D39" i="7"/>
  <c r="I35" i="7"/>
  <c r="I39" i="7"/>
  <c r="J39" i="7"/>
  <c r="M52" i="7"/>
  <c r="D35" i="7"/>
  <c r="D42" i="7"/>
  <c r="M54" i="7"/>
  <c r="E31" i="6"/>
  <c r="I26" i="6"/>
  <c r="J31" i="6" s="1"/>
  <c r="D31" i="6"/>
  <c r="D27" i="6"/>
  <c r="E31" i="5"/>
  <c r="D31" i="5"/>
  <c r="D40" i="7" l="1"/>
  <c r="E40" i="7"/>
  <c r="E47" i="7"/>
  <c r="D47" i="7"/>
  <c r="J40" i="7"/>
  <c r="I40" i="7"/>
  <c r="D43" i="7"/>
  <c r="D48" i="7" s="1"/>
  <c r="E32" i="6"/>
  <c r="I27" i="6"/>
  <c r="J32" i="6" s="1"/>
  <c r="I31" i="6"/>
  <c r="D32" i="6"/>
  <c r="F34" i="5"/>
  <c r="F36" i="5"/>
  <c r="F41" i="5"/>
  <c r="F37" i="5"/>
  <c r="F39" i="5"/>
  <c r="F35" i="5"/>
  <c r="F40" i="5"/>
  <c r="F38" i="5"/>
  <c r="F42" i="5"/>
  <c r="F60" i="7" l="1"/>
  <c r="F53" i="7"/>
  <c r="F54" i="7"/>
  <c r="F59" i="7"/>
  <c r="F56" i="7"/>
  <c r="F58" i="7"/>
  <c r="F55" i="7"/>
  <c r="F52" i="7"/>
  <c r="F57" i="7"/>
  <c r="J55" i="7"/>
  <c r="J56" i="7"/>
  <c r="J57" i="7"/>
  <c r="J58" i="7"/>
  <c r="J59" i="7"/>
  <c r="J60" i="7"/>
  <c r="J52" i="7"/>
  <c r="J53" i="7"/>
  <c r="J54" i="7"/>
  <c r="E48" i="7"/>
  <c r="L52" i="7" s="1"/>
  <c r="X37" i="6"/>
  <c r="Y36" i="6"/>
  <c r="X43" i="6"/>
  <c r="X36" i="6"/>
  <c r="Y43" i="6"/>
  <c r="Y44" i="6"/>
  <c r="Y37" i="6"/>
  <c r="Y42" i="6"/>
  <c r="Y39" i="6"/>
  <c r="Y40" i="6"/>
  <c r="Y41" i="6"/>
  <c r="Y38" i="6"/>
  <c r="X39" i="6"/>
  <c r="X38" i="6"/>
  <c r="I32" i="6"/>
  <c r="F37" i="6" s="1"/>
  <c r="X40" i="6"/>
  <c r="X41" i="6"/>
  <c r="X44" i="6"/>
  <c r="X42" i="6"/>
  <c r="I35" i="2"/>
  <c r="E35" i="2"/>
  <c r="L59" i="7" l="1"/>
  <c r="L53" i="7"/>
  <c r="L54" i="7"/>
  <c r="L56" i="7"/>
  <c r="L55" i="7"/>
  <c r="L57" i="7"/>
  <c r="L60" i="7"/>
  <c r="L58" i="7"/>
  <c r="F41" i="6"/>
  <c r="J42" i="6"/>
  <c r="J40" i="6"/>
  <c r="J37" i="6"/>
  <c r="F44" i="6"/>
  <c r="J36" i="6"/>
  <c r="F36" i="6"/>
  <c r="F40" i="6"/>
  <c r="J43" i="6"/>
  <c r="J38" i="6"/>
  <c r="V36" i="6"/>
  <c r="V41" i="6"/>
  <c r="V42" i="6"/>
  <c r="V38" i="6"/>
  <c r="V40" i="6"/>
  <c r="V43" i="6"/>
  <c r="V44" i="6"/>
  <c r="V39" i="6"/>
  <c r="V37" i="6"/>
  <c r="F38" i="6"/>
  <c r="F39" i="6"/>
  <c r="F42" i="6"/>
  <c r="J44" i="6"/>
  <c r="J39" i="6"/>
  <c r="F43" i="6"/>
  <c r="J41" i="6"/>
  <c r="R40" i="6"/>
  <c r="N44" i="6"/>
  <c r="N40" i="6"/>
  <c r="R36" i="6"/>
  <c r="R37" i="6"/>
  <c r="N43" i="6"/>
  <c r="R41" i="6"/>
  <c r="R43" i="6"/>
  <c r="R39" i="6"/>
  <c r="N38" i="6"/>
  <c r="N41" i="6"/>
  <c r="N37" i="6"/>
  <c r="N42" i="6"/>
  <c r="N36" i="6"/>
  <c r="R42" i="6"/>
  <c r="R44" i="6"/>
  <c r="R38" i="6"/>
  <c r="N39" i="6"/>
  <c r="K35" i="2"/>
  <c r="E23" i="2" l="1"/>
  <c r="F21" i="2"/>
  <c r="I40" i="2" l="1"/>
  <c r="I43" i="2"/>
  <c r="I42" i="2"/>
  <c r="I41" i="2"/>
  <c r="I39" i="2"/>
  <c r="I38" i="2"/>
  <c r="I37" i="2"/>
  <c r="I36" i="2"/>
  <c r="C2" i="3"/>
  <c r="C3" i="3" s="1"/>
  <c r="C4" i="3" s="1"/>
  <c r="C5" i="3" s="1"/>
  <c r="C6" i="3" s="1"/>
  <c r="C7" i="3" s="1"/>
  <c r="C8" i="3" s="1"/>
  <c r="C9" i="3" s="1"/>
  <c r="C10" i="3" s="1"/>
  <c r="C11" i="3" s="1"/>
  <c r="C12" i="3" s="1"/>
  <c r="C13" i="3" s="1"/>
  <c r="C14" i="3" s="1"/>
  <c r="C15" i="3" s="1"/>
  <c r="C16" i="3" s="1"/>
  <c r="C17" i="3" s="1"/>
  <c r="C18" i="3" s="1"/>
  <c r="E43" i="2"/>
  <c r="E42" i="2"/>
  <c r="E41" i="2"/>
  <c r="E40" i="2"/>
  <c r="E39" i="2"/>
  <c r="E38" i="2"/>
  <c r="E37" i="2"/>
  <c r="E36" i="2"/>
  <c r="D16" i="2"/>
  <c r="D25" i="2" s="1"/>
  <c r="I25" i="2" s="1"/>
  <c r="I30" i="2" s="1"/>
  <c r="K40" i="2" l="1"/>
  <c r="K39" i="2"/>
  <c r="K41" i="2"/>
  <c r="K43" i="2"/>
  <c r="K37" i="2"/>
  <c r="K42" i="2"/>
  <c r="K36" i="2"/>
  <c r="K38" i="2"/>
  <c r="E30" i="2"/>
  <c r="D30" i="2"/>
  <c r="D26" i="2"/>
  <c r="I26" i="2" s="1"/>
  <c r="J31" i="2" l="1"/>
  <c r="I31" i="2"/>
  <c r="J30" i="2"/>
  <c r="E31" i="2"/>
  <c r="D31" i="2"/>
  <c r="M43" i="2" s="1"/>
  <c r="M36" i="2" l="1"/>
  <c r="L35" i="2"/>
  <c r="M35" i="2"/>
  <c r="M40" i="2"/>
  <c r="M42" i="2"/>
  <c r="M38" i="2"/>
  <c r="M39" i="2"/>
  <c r="M41" i="2"/>
  <c r="M37" i="2"/>
  <c r="F35" i="2"/>
  <c r="J36" i="2"/>
  <c r="J39" i="2"/>
  <c r="J42" i="2"/>
  <c r="J40" i="2"/>
  <c r="J38" i="2"/>
  <c r="F38" i="2"/>
  <c r="J41" i="2"/>
  <c r="J43" i="2"/>
  <c r="J35" i="2"/>
  <c r="J37" i="2"/>
  <c r="F36" i="2"/>
  <c r="F37" i="2"/>
  <c r="F39" i="2"/>
  <c r="F41" i="2"/>
  <c r="F40" i="2"/>
  <c r="F42" i="2"/>
  <c r="F43" i="2"/>
  <c r="L36" i="2"/>
  <c r="L37" i="2"/>
  <c r="L38" i="2"/>
  <c r="L42" i="2"/>
  <c r="L39" i="2"/>
  <c r="L41" i="2"/>
  <c r="L40" i="2"/>
  <c r="L43" i="2"/>
</calcChain>
</file>

<file path=xl/sharedStrings.xml><?xml version="1.0" encoding="utf-8"?>
<sst xmlns="http://schemas.openxmlformats.org/spreadsheetml/2006/main" count="363" uniqueCount="169">
  <si>
    <t>Licensee Name</t>
  </si>
  <si>
    <t>Product Brand Name</t>
  </si>
  <si>
    <t>Product Model Name</t>
  </si>
  <si>
    <t>Specimens prepared by (name)</t>
  </si>
  <si>
    <t>Preparer email address</t>
  </si>
  <si>
    <t>Preparer will only be contacted in case there are questions about the specimens</t>
  </si>
  <si>
    <t>Start Date of Preparation</t>
  </si>
  <si>
    <t>End Date of Preparation</t>
  </si>
  <si>
    <t>Product Properties (from product TDS)</t>
  </si>
  <si>
    <t>Complete prior to specimen preparation</t>
  </si>
  <si>
    <t>Select Application Rate Units</t>
  </si>
  <si>
    <t>Application Rate</t>
  </si>
  <si>
    <t>Weight per gallon</t>
  </si>
  <si>
    <t>lbs/gal</t>
  </si>
  <si>
    <t>Weight per square foot</t>
  </si>
  <si>
    <t>lbs/sqft</t>
  </si>
  <si>
    <t>Specimen Information</t>
  </si>
  <si>
    <t>x (in)</t>
  </si>
  <si>
    <t>y (in)</t>
  </si>
  <si>
    <t xml:space="preserve">sq. ft. </t>
  </si>
  <si>
    <t>Specimen dimensions*</t>
  </si>
  <si>
    <t>*Dimensions only of coated area (exclude uncoated portions of substrate)</t>
  </si>
  <si>
    <t>Check: Minimum specimen size 
(4 in. x 6 in.) met?</t>
  </si>
  <si>
    <t>ounces</t>
  </si>
  <si>
    <t>grams</t>
  </si>
  <si>
    <t>Definitions:</t>
  </si>
  <si>
    <t>Panel ID</t>
  </si>
  <si>
    <t>Feedback</t>
  </si>
  <si>
    <t>RS1</t>
  </si>
  <si>
    <t>RS2</t>
  </si>
  <si>
    <t>RS3</t>
  </si>
  <si>
    <t>RS4</t>
  </si>
  <si>
    <t>RS5</t>
  </si>
  <si>
    <t>RS6</t>
  </si>
  <si>
    <t>RS7</t>
  </si>
  <si>
    <t>RS8</t>
  </si>
  <si>
    <t>RS9</t>
  </si>
  <si>
    <t>onomatopoeia</t>
  </si>
  <si>
    <t>Passing Praise</t>
  </si>
  <si>
    <t>Constructive Feedback</t>
  </si>
  <si>
    <t>Application Rate Units</t>
  </si>
  <si>
    <t>← Super</t>
  </si>
  <si>
    <t>→Nearly there</t>
  </si>
  <si>
    <r>
      <rPr>
        <sz val="11"/>
        <color theme="1"/>
        <rFont val="Calibri"/>
        <family val="2"/>
      </rPr>
      <t>ft</t>
    </r>
    <r>
      <rPr>
        <sz val="11"/>
        <color theme="1"/>
        <rFont val="Calibri"/>
        <family val="2"/>
      </rPr>
      <t>²/gal</t>
    </r>
  </si>
  <si>
    <t>← Fantastic</t>
  </si>
  <si>
    <t>→Not quite</t>
  </si>
  <si>
    <r>
      <rPr>
        <sz val="11"/>
        <color theme="1"/>
        <rFont val="Calibri"/>
        <family val="2"/>
      </rPr>
      <t>gallon per square (gal/100ft</t>
    </r>
    <r>
      <rPr>
        <sz val="11"/>
        <color theme="1"/>
        <rFont val="Calibri"/>
        <family val="2"/>
      </rPr>
      <t>²)</t>
    </r>
  </si>
  <si>
    <t>← You're Awesome</t>
  </si>
  <si>
    <t>→Wanna try that one again?</t>
  </si>
  <si>
    <t>mils (wet film thickness)</t>
  </si>
  <si>
    <t>← Way to Go</t>
  </si>
  <si>
    <t>→Better check this one</t>
  </si>
  <si>
    <t>← Perfect</t>
  </si>
  <si>
    <t>→Out of range</t>
  </si>
  <si>
    <t>← Not only beautiful, this is brilliant too</t>
  </si>
  <si>
    <t>→Not within the target</t>
  </si>
  <si>
    <t>← Great</t>
  </si>
  <si>
    <t>→Please retest</t>
  </si>
  <si>
    <r>
      <rPr>
        <sz val="12"/>
        <color theme="1"/>
        <rFont val="Calibri"/>
        <family val="2"/>
      </rPr>
      <t xml:space="preserve">← </t>
    </r>
    <r>
      <rPr>
        <sz val="12"/>
        <color theme="1"/>
        <rFont val="Calibri"/>
        <family val="2"/>
      </rPr>
      <t>That's a win</t>
    </r>
  </si>
  <si>
    <t>→A new sample may be needed</t>
  </si>
  <si>
    <t>← Super-Duper</t>
  </si>
  <si>
    <t>→Take another run</t>
  </si>
  <si>
    <t>← Tremendous</t>
  </si>
  <si>
    <t>→Try once more</t>
  </si>
  <si>
    <t>← Exactly right</t>
  </si>
  <si>
    <t>→Sorry, not quite within range</t>
  </si>
  <si>
    <t>← Nice going</t>
  </si>
  <si>
    <t>→Deviation is a little high on this one</t>
  </si>
  <si>
    <t>← Way to go</t>
  </si>
  <si>
    <t>→Unfortunatly we can't submit this one</t>
  </si>
  <si>
    <t>← Call this sample Goldilocks, this one is Just Right</t>
  </si>
  <si>
    <t>→Perhaps another go is in order</t>
  </si>
  <si>
    <t>← Another good one</t>
  </si>
  <si>
    <t>→Close, but no cigar</t>
  </si>
  <si>
    <t>← Executed with skill</t>
  </si>
  <si>
    <t>→Slightly out of bounds</t>
  </si>
  <si>
    <t>← You must have had an excellent teacher</t>
  </si>
  <si>
    <t>→You can do better</t>
  </si>
  <si>
    <t>← Do a little dance because this one is within spec.</t>
  </si>
  <si>
    <t>The final cumulative mass (wet) for each specimen must fall within the range below:</t>
  </si>
  <si>
    <t>20% Tolerance for cumulative mass:</t>
  </si>
  <si>
    <t>M1 = Specimen mass before first coat (after shaking off excess granules)</t>
  </si>
  <si>
    <t>M2 = Specimen mass following application of first coat (measured while still wet)</t>
  </si>
  <si>
    <t>M3 = M2-M1 = mass of first coat</t>
  </si>
  <si>
    <t>M5 = Specimen mass following application of second coat (measured while still wet)</t>
  </si>
  <si>
    <t>M6 = M5-M4 = mass of second coat</t>
  </si>
  <si>
    <t>M7 = M3+M6 = final cumulative mass (wet) of specimen</t>
  </si>
  <si>
    <t>M4 = Specimen mass before second coat (after first coat has dried for the legth of time specified by the application instructions)</t>
  </si>
  <si>
    <r>
      <rPr>
        <b/>
        <sz val="12"/>
        <color theme="1"/>
        <rFont val="Arial"/>
        <family val="2"/>
      </rPr>
      <t>M7</t>
    </r>
    <r>
      <rPr>
        <sz val="12"/>
        <color theme="1"/>
        <rFont val="Arial"/>
        <family val="2"/>
      </rPr>
      <t xml:space="preserve"> - Min</t>
    </r>
  </si>
  <si>
    <r>
      <rPr>
        <b/>
        <sz val="12"/>
        <color theme="1"/>
        <rFont val="Arial"/>
        <family val="2"/>
      </rPr>
      <t>M7</t>
    </r>
    <r>
      <rPr>
        <sz val="12"/>
        <color theme="1"/>
        <rFont val="Arial"/>
        <family val="2"/>
      </rPr>
      <t xml:space="preserve"> - Max</t>
    </r>
  </si>
  <si>
    <t>Specimen mass before first coat  
M1 (g)</t>
  </si>
  <si>
    <t>Specimen mass following first coat application (wet)
M2 (g)</t>
  </si>
  <si>
    <t>First coat mass (wet) 
M3 (g)</t>
  </si>
  <si>
    <t>Specimen mass before second coat  
M4 (g)</t>
  </si>
  <si>
    <t>Specimen mass following second coat application (wet)
M5 (g)</t>
  </si>
  <si>
    <t>Second coat mass (wet) 
M6 (g)</t>
  </si>
  <si>
    <t>Final cumulative mass (wet)
M7 (g)</t>
  </si>
  <si>
    <t>Is the final cumulative mass (wet) (M7) within 20% of target?</t>
  </si>
  <si>
    <t>gallon per square (gal/100ft²)</t>
  </si>
  <si>
    <r>
      <rPr>
        <b/>
        <sz val="12"/>
        <color theme="1"/>
        <rFont val="Arial"/>
        <family val="2"/>
      </rPr>
      <t>M7:</t>
    </r>
    <r>
      <rPr>
        <sz val="12"/>
        <color theme="1"/>
        <rFont val="Arial"/>
        <family val="2"/>
      </rPr>
      <t xml:space="preserve"> Target cumulative mass of all combined coats (wet) (i.e., sum of first and second coats):
</t>
    </r>
  </si>
  <si>
    <t>Is the first coat mass (wet) within 20% of target for individual coat?</t>
  </si>
  <si>
    <r>
      <rPr>
        <b/>
        <sz val="12"/>
        <color theme="1"/>
        <rFont val="Arial"/>
        <family val="2"/>
      </rPr>
      <t>For Reference:</t>
    </r>
    <r>
      <rPr>
        <sz val="12"/>
        <color theme="1"/>
        <rFont val="Arial"/>
        <family val="2"/>
      </rPr>
      <t xml:space="preserve"> Target mass of each individual coat (wet) (i.e., 1/2 the target cumulative mass):</t>
    </r>
  </si>
  <si>
    <t>The mass (wet) of each individual coat should fall within the range below:</t>
  </si>
  <si>
    <t>20% Tolerance for individual coat mass:</t>
  </si>
  <si>
    <r>
      <rPr>
        <b/>
        <sz val="12"/>
        <color theme="1"/>
        <rFont val="Arial"/>
        <family val="2"/>
      </rPr>
      <t>Individual Coat</t>
    </r>
    <r>
      <rPr>
        <sz val="12"/>
        <color theme="1"/>
        <rFont val="Arial"/>
        <family val="2"/>
      </rPr>
      <t xml:space="preserve"> - Min</t>
    </r>
  </si>
  <si>
    <r>
      <rPr>
        <b/>
        <sz val="12"/>
        <color theme="1"/>
        <rFont val="Arial"/>
        <family val="2"/>
      </rPr>
      <t>Individual Coat</t>
    </r>
    <r>
      <rPr>
        <sz val="12"/>
        <color theme="1"/>
        <rFont val="Arial"/>
        <family val="2"/>
      </rPr>
      <t xml:space="preserve"> - Max</t>
    </r>
  </si>
  <si>
    <r>
      <rPr>
        <b/>
        <sz val="12"/>
        <color theme="1"/>
        <rFont val="Arial"/>
        <family val="2"/>
      </rPr>
      <t>M3:</t>
    </r>
    <r>
      <rPr>
        <sz val="12"/>
        <color theme="1"/>
        <rFont val="Arial"/>
        <family val="2"/>
      </rPr>
      <t xml:space="preserve"> Target mass of top coat (wet):
</t>
    </r>
  </si>
  <si>
    <r>
      <rPr>
        <b/>
        <sz val="12"/>
        <color theme="1"/>
        <rFont val="Arial"/>
        <family val="2"/>
      </rPr>
      <t>M3</t>
    </r>
    <r>
      <rPr>
        <sz val="12"/>
        <color theme="1"/>
        <rFont val="Arial"/>
        <family val="2"/>
      </rPr>
      <t xml:space="preserve"> - Min</t>
    </r>
  </si>
  <si>
    <r>
      <rPr>
        <b/>
        <sz val="12"/>
        <color theme="1"/>
        <rFont val="Arial"/>
        <family val="2"/>
      </rPr>
      <t>M3</t>
    </r>
    <r>
      <rPr>
        <sz val="12"/>
        <color theme="1"/>
        <rFont val="Arial"/>
        <family val="2"/>
      </rPr>
      <t xml:space="preserve"> - Max</t>
    </r>
  </si>
  <si>
    <t>M1 = Specimen mass before top coat (after shaking off excess granules)</t>
  </si>
  <si>
    <t>20% Tolerance for top coat mass:</t>
  </si>
  <si>
    <t>M2 = Specimen mass following application of top coat (measured while still wet)</t>
  </si>
  <si>
    <t>M3 = M2-M1 = mass of top coat</t>
  </si>
  <si>
    <t>Specimen mass before top coat  
M1 (g)</t>
  </si>
  <si>
    <t>Specimen mass following top coat application
M2 (g)</t>
  </si>
  <si>
    <t>Top coat mass 
M3 (g)</t>
  </si>
  <si>
    <t>Is the top coat mass (M3) within 20% of target?</t>
  </si>
  <si>
    <t>Is the second coat mass (wet) within 20% of target for individual coat?</t>
  </si>
  <si>
    <t>Specimen mass before third coat  
M7 (g)</t>
  </si>
  <si>
    <t>Specimen mass following third coat application (wet)
M8 (g)</t>
  </si>
  <si>
    <t>Third coat mass (wet) 
M9 (g)</t>
  </si>
  <si>
    <t>Is the third coat mass (wet) within 20% of target for individual coat?</t>
  </si>
  <si>
    <t>Specimen mass before fourth coat  
M10 (g)</t>
  </si>
  <si>
    <t>Specimen mass following fourth coat application (wet)
M11 (g)</t>
  </si>
  <si>
    <t>Fourth coat mass (wet) 
M12 (g)</t>
  </si>
  <si>
    <t>Is the fourth coat mass (wet) within 20% of target for individual coat?</t>
  </si>
  <si>
    <t>Specimen mass before fifth coat  
M13 (g)</t>
  </si>
  <si>
    <t>Specimen mass following fifth coat application (wet)
M14 (g)</t>
  </si>
  <si>
    <t>Fifth coat mass (wet) 
M15 (g)</t>
  </si>
  <si>
    <t>Is the fifth coat mass (wet) within 20% of target for individual coat?</t>
  </si>
  <si>
    <t>Final cumulative mass (wet)
M16 (g)</t>
  </si>
  <si>
    <t>Is the final cumulative mass (wet) (M16) within 20% of target?</t>
  </si>
  <si>
    <t>M7 = Specimen mass before third coat (after second coat has dried for the legth of time specified by the application instructions)</t>
  </si>
  <si>
    <t>M10 = Specimen mass before fourth coat (after third coat has dried for the legth of time specified by the application instructions)</t>
  </si>
  <si>
    <t>M13 = Specimen mass before fifth coat (after fourth coat has dried for the legth of time specified by the application instructions)</t>
  </si>
  <si>
    <t>M8 = Specimen mass following application of third coat (measured while still wet)</t>
  </si>
  <si>
    <t>M11 = Specimen mass following application of fourth coat (measured while still wet)</t>
  </si>
  <si>
    <t>M14 = Specimen mass following application of fifth coat (measured while still wet)</t>
  </si>
  <si>
    <t>M9 = M8-M7 = mass of third coat</t>
  </si>
  <si>
    <t>M12 = M11-M10 = mass of fourth coat</t>
  </si>
  <si>
    <t>M15 = M14-M13 = mass of fifth coat</t>
  </si>
  <si>
    <t>M16 = M3+M6+M9+M12+M15 = final cumulative mass (wet) of specimen</t>
  </si>
  <si>
    <t>Number of Coats</t>
  </si>
  <si>
    <t>CRRC Rough Substrates Reporting Sheet: 3+ Coats</t>
  </si>
  <si>
    <r>
      <rPr>
        <b/>
        <sz val="12"/>
        <color rgb="FFC00000"/>
        <rFont val="Arial"/>
        <family val="2"/>
      </rPr>
      <t>Note</t>
    </r>
    <r>
      <rPr>
        <sz val="12"/>
        <color rgb="FFC00000"/>
        <rFont val="Arial"/>
        <family val="2"/>
      </rPr>
      <t xml:space="preserve">: This tool accomodates up to 5 coats. Be sure to enter the number of coats required in cell H24. Once the measurements for each coat have been entered, column W will show the cumulative mass of all coats and column X will indicate whether the specimens are in tolerance.  </t>
    </r>
  </si>
  <si>
    <t>CRRC Rough Substrates Reporting Sheet: 2 coat applications</t>
  </si>
  <si>
    <t>CRRC Rough Substrates Reporting Sheet: 1 coat applications</t>
  </si>
  <si>
    <t>The  top coat mass (wet) for each specimen must fall within the range below:</t>
  </si>
  <si>
    <t>Test Company</t>
  </si>
  <si>
    <t>Test Product</t>
  </si>
  <si>
    <t>Test Model</t>
  </si>
  <si>
    <t>Audrey</t>
  </si>
  <si>
    <t>Audrey@coolroofs.org</t>
  </si>
  <si>
    <t>First Coat Properites</t>
  </si>
  <si>
    <t>Second Coat Properites</t>
  </si>
  <si>
    <t>CRRC Rough Substrates Reporting Sheet: 2 coat applications (DIFFERENT APPLICATION RATE)</t>
  </si>
  <si>
    <t xml:space="preserve">Note: This tool is ONLY for products that are applied in two coats with DIFFERENT APPLICATION RATES (e.g., 4 gal/square first coat and 2 gal/square second coat). For two coats with the same application rate, use tab 3 (2 Coats Reporting Tool). 							
							</t>
  </si>
  <si>
    <t>Target Mass of First Coat</t>
  </si>
  <si>
    <t>Target Mass of Second Coat</t>
  </si>
  <si>
    <t>Target mass of first coat (wet)</t>
  </si>
  <si>
    <t>Target mass of second coat (wet)</t>
  </si>
  <si>
    <t>The mass (wet) of first coat should fall within the range below:</t>
  </si>
  <si>
    <t>20% Tolerance for first coat mass:</t>
  </si>
  <si>
    <r>
      <rPr>
        <b/>
        <i/>
        <sz val="12"/>
        <color theme="1"/>
        <rFont val="Arial"/>
        <family val="2"/>
      </rPr>
      <t>First Coat</t>
    </r>
    <r>
      <rPr>
        <i/>
        <sz val="12"/>
        <color theme="1"/>
        <rFont val="Arial"/>
        <family val="2"/>
      </rPr>
      <t xml:space="preserve"> - Min</t>
    </r>
  </si>
  <si>
    <r>
      <rPr>
        <b/>
        <i/>
        <sz val="12"/>
        <color theme="1"/>
        <rFont val="Arial"/>
        <family val="2"/>
      </rPr>
      <t>First Coat</t>
    </r>
    <r>
      <rPr>
        <i/>
        <sz val="12"/>
        <color theme="1"/>
        <rFont val="Arial"/>
        <family val="2"/>
      </rPr>
      <t xml:space="preserve"> - Max</t>
    </r>
  </si>
  <si>
    <t>The mass (wet) of second coat should fall within the range below:</t>
  </si>
  <si>
    <t>20% Tolerance for second coat mass:</t>
  </si>
  <si>
    <r>
      <rPr>
        <b/>
        <i/>
        <sz val="12"/>
        <color theme="1"/>
        <rFont val="Arial"/>
        <family val="2"/>
      </rPr>
      <t>Second Coat</t>
    </r>
    <r>
      <rPr>
        <i/>
        <sz val="12"/>
        <color theme="1"/>
        <rFont val="Arial"/>
        <family val="2"/>
      </rPr>
      <t xml:space="preserve"> - Min</t>
    </r>
  </si>
  <si>
    <r>
      <rPr>
        <b/>
        <i/>
        <sz val="12"/>
        <color theme="1"/>
        <rFont val="Arial"/>
        <family val="2"/>
      </rPr>
      <t>Second Coat</t>
    </r>
    <r>
      <rPr>
        <i/>
        <sz val="12"/>
        <color theme="1"/>
        <rFont val="Arial"/>
        <family val="2"/>
      </rPr>
      <t xml:space="preserve"> - Max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</si>
</sst>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8" x14ac:knownFonts="1">
    <font>
      <sz val="12"/>
      <color theme="1"/>
      <name val="Arial"/>
    </font>
    <font>
      <b/>
      <sz val="14"/>
      <color theme="1"/>
      <name val="Arial"/>
      <family val="2"/>
    </font>
    <font>
      <sz val="12"/>
      <name val="Arial"/>
      <family val="2"/>
    </font>
    <font>
      <i/>
      <sz val="12"/>
      <color theme="1"/>
      <name val="Arial"/>
      <family val="2"/>
    </font>
    <font>
      <b/>
      <sz val="12"/>
      <color theme="1"/>
      <name val="Arial"/>
      <family val="2"/>
    </font>
    <font>
      <b/>
      <sz val="12"/>
      <color theme="1"/>
      <name val="Calibri"/>
      <family val="2"/>
    </font>
    <font>
      <sz val="12"/>
      <color theme="1"/>
      <name val="Calibri"/>
      <family val="2"/>
    </font>
    <font>
      <sz val="11"/>
      <color theme="1"/>
      <name val="Calibri"/>
      <family val="2"/>
    </font>
    <font>
      <sz val="12"/>
      <color theme="1"/>
      <name val="Arial"/>
      <family val="2"/>
    </font>
    <font>
      <sz val="12"/>
      <color rgb="FFFF0000"/>
      <name val="Arial"/>
      <family val="2"/>
    </font>
    <font>
      <strike/>
      <sz val="12"/>
      <color theme="1"/>
      <name val="Arial"/>
      <family val="2"/>
    </font>
    <font>
      <b/>
      <sz val="12"/>
      <color rgb="FFFF0000"/>
      <name val="Arial"/>
      <family val="2"/>
    </font>
    <font>
      <u/>
      <sz val="12"/>
      <color theme="10"/>
      <name val="Arial"/>
      <family val="2"/>
    </font>
    <font>
      <sz val="12"/>
      <color rgb="FFC00000"/>
      <name val="Arial"/>
      <family val="2"/>
    </font>
    <font>
      <b/>
      <sz val="12"/>
      <color rgb="FFC00000"/>
      <name val="Arial"/>
      <family val="2"/>
    </font>
    <font>
      <b/>
      <sz val="14"/>
      <color rgb="FFC00000"/>
      <name val="Arial"/>
      <family val="2"/>
    </font>
    <font>
      <b/>
      <i/>
      <sz val="12"/>
      <color theme="1"/>
      <name val="Arial"/>
      <family val="2"/>
    </font>
    <font>
      <i/>
      <sz val="12"/>
      <name val="Arial"/>
      <family val="2"/>
    </font>
  </fonts>
  <fills count="5">
    <fill>
      <patternFill patternType="none"/>
    </fill>
    <fill>
      <patternFill patternType="gray125"/>
    </fill>
    <fill>
      <patternFill patternType="solid">
        <fgColor rgb="FFFEF2CB"/>
        <bgColor rgb="FFFEF2CB"/>
      </patternFill>
    </fill>
    <fill>
      <patternFill patternType="solid">
        <fgColor rgb="FFECECEC"/>
        <bgColor rgb="FFECECEC"/>
      </patternFill>
    </fill>
    <fill>
      <patternFill patternType="solid">
        <fgColor rgb="FFE7E6E6"/>
        <bgColor rgb="FFE7E6E6"/>
      </patternFill>
    </fill>
  </fills>
  <borders count="5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style="medium">
        <color indexed="64"/>
      </bottom>
      <diagonal/>
    </border>
  </borders>
  <cellStyleXfs count="3">
    <xf numFmtId="0" fontId="0" fillId="0" borderId="0"/>
    <xf numFmtId="0" fontId="8" fillId="0" borderId="0"/>
    <xf numFmtId="0" fontId="12" fillId="0" borderId="0" applyNumberFormat="0" applyFill="0" applyBorder="0" applyAlignment="0" applyProtection="0"/>
  </cellStyleXfs>
  <cellXfs count="217">
    <xf numFmtId="0" fontId="0" fillId="0" borderId="0" xfId="0"/>
    <xf numFmtId="0" fontId="1" fillId="0" borderId="0" xfId="0" applyFont="1"/>
    <xf numFmtId="0" fontId="0" fillId="0" borderId="0" xfId="0" applyAlignment="1">
      <alignment horizontal="center"/>
    </xf>
    <xf numFmtId="0" fontId="0" fillId="0" borderId="0" xfId="0" applyAlignment="1">
      <alignment vertical="center"/>
    </xf>
    <xf numFmtId="0" fontId="3" fillId="0" borderId="0" xfId="0" applyFont="1"/>
    <xf numFmtId="164" fontId="0" fillId="0" borderId="0" xfId="0" applyNumberFormat="1"/>
    <xf numFmtId="165" fontId="0" fillId="0" borderId="0" xfId="0" applyNumberFormat="1"/>
    <xf numFmtId="0" fontId="3" fillId="0" borderId="7" xfId="0" applyFont="1" applyBorder="1"/>
    <xf numFmtId="166" fontId="0" fillId="3" borderId="10" xfId="0" applyNumberFormat="1" applyFill="1" applyBorder="1"/>
    <xf numFmtId="0" fontId="4" fillId="0" borderId="0" xfId="0" applyFont="1"/>
    <xf numFmtId="0" fontId="0" fillId="0" borderId="10" xfId="0" applyBorder="1" applyAlignment="1">
      <alignment horizontal="center"/>
    </xf>
    <xf numFmtId="166" fontId="0" fillId="0" borderId="0" xfId="0" applyNumberFormat="1"/>
    <xf numFmtId="0" fontId="4" fillId="4" borderId="10" xfId="0" applyFont="1" applyFill="1" applyBorder="1" applyAlignment="1">
      <alignment horizontal="center" vertical="center"/>
    </xf>
    <xf numFmtId="2" fontId="0" fillId="4" borderId="10" xfId="0" applyNumberFormat="1" applyFill="1" applyBorder="1"/>
    <xf numFmtId="2" fontId="0" fillId="0" borderId="0" xfId="0" applyNumberFormat="1"/>
    <xf numFmtId="2" fontId="0" fillId="4" borderId="10" xfId="0" applyNumberFormat="1" applyFill="1" applyBorder="1" applyAlignment="1">
      <alignment horizontal="center"/>
    </xf>
    <xf numFmtId="2" fontId="4" fillId="4" borderId="10" xfId="0" applyNumberFormat="1" applyFont="1" applyFill="1" applyBorder="1" applyAlignment="1">
      <alignment horizontal="center"/>
    </xf>
    <xf numFmtId="0" fontId="0" fillId="0" borderId="10" xfId="0" applyBorder="1" applyAlignment="1">
      <alignment horizontal="center" vertical="center"/>
    </xf>
    <xf numFmtId="0" fontId="4" fillId="0" borderId="0" xfId="0" applyFont="1" applyAlignment="1">
      <alignment horizontal="right"/>
    </xf>
    <xf numFmtId="0" fontId="0" fillId="2" borderId="10" xfId="0" applyFill="1" applyBorder="1" applyAlignment="1">
      <alignment horizontal="center"/>
    </xf>
    <xf numFmtId="2" fontId="0" fillId="4" borderId="15" xfId="0" applyNumberFormat="1" applyFill="1" applyBorder="1" applyAlignment="1">
      <alignment vertical="center"/>
    </xf>
    <xf numFmtId="2" fontId="4" fillId="4" borderId="6" xfId="0" applyNumberFormat="1" applyFont="1" applyFill="1" applyBorder="1" applyAlignment="1">
      <alignment horizontal="center" vertical="center"/>
    </xf>
    <xf numFmtId="0" fontId="4" fillId="4" borderId="10" xfId="0" applyFont="1" applyFill="1" applyBorder="1" applyAlignment="1">
      <alignment horizontal="left" vertical="center" wrapText="1"/>
    </xf>
    <xf numFmtId="2" fontId="0" fillId="4" borderId="16" xfId="0" applyNumberFormat="1" applyFill="1" applyBorder="1" applyAlignment="1">
      <alignment vertical="center"/>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165" fontId="9" fillId="0" borderId="0" xfId="0" applyNumberFormat="1" applyFont="1"/>
    <xf numFmtId="0" fontId="2" fillId="0" borderId="0" xfId="0" applyFont="1"/>
    <xf numFmtId="2" fontId="4" fillId="0" borderId="0" xfId="0" applyNumberFormat="1" applyFont="1" applyAlignment="1">
      <alignment horizontal="center"/>
    </xf>
    <xf numFmtId="2" fontId="8" fillId="0" borderId="10" xfId="0" applyNumberFormat="1"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xf>
    <xf numFmtId="164" fontId="0" fillId="0" borderId="0" xfId="0" applyNumberFormat="1" applyAlignment="1">
      <alignment horizontal="center" vertical="center"/>
    </xf>
    <xf numFmtId="0" fontId="0" fillId="0" borderId="17" xfId="0" applyBorder="1" applyAlignment="1">
      <alignment horizontal="center"/>
    </xf>
    <xf numFmtId="166" fontId="0" fillId="4" borderId="17" xfId="0" applyNumberFormat="1" applyFill="1" applyBorder="1" applyAlignment="1">
      <alignment horizontal="center" vertical="center"/>
    </xf>
    <xf numFmtId="0" fontId="10" fillId="0" borderId="0" xfId="0" applyFont="1"/>
    <xf numFmtId="2" fontId="8" fillId="0" borderId="0" xfId="0" applyNumberFormat="1" applyFont="1"/>
    <xf numFmtId="2" fontId="0" fillId="4" borderId="17" xfId="0" applyNumberFormat="1" applyFill="1" applyBorder="1"/>
    <xf numFmtId="0" fontId="8" fillId="0" borderId="6"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19" xfId="0" applyBorder="1"/>
    <xf numFmtId="0" fontId="8" fillId="0" borderId="24" xfId="0" applyFont="1" applyBorder="1" applyAlignment="1">
      <alignment horizontal="center" vertical="center" wrapText="1"/>
    </xf>
    <xf numFmtId="2" fontId="0" fillId="4" borderId="25" xfId="0" applyNumberFormat="1" applyFill="1" applyBorder="1" applyAlignment="1">
      <alignment vertical="center"/>
    </xf>
    <xf numFmtId="2" fontId="0" fillId="4" borderId="26" xfId="0" applyNumberFormat="1" applyFill="1" applyBorder="1" applyAlignment="1">
      <alignment vertical="center"/>
    </xf>
    <xf numFmtId="0" fontId="8" fillId="0" borderId="18" xfId="0" applyFont="1" applyBorder="1" applyAlignment="1">
      <alignment horizontal="center" vertical="center" wrapText="1"/>
    </xf>
    <xf numFmtId="0" fontId="0" fillId="0" borderId="18" xfId="0" applyBorder="1"/>
    <xf numFmtId="2" fontId="0" fillId="2" borderId="4" xfId="0" applyNumberFormat="1" applyFill="1" applyBorder="1" applyAlignment="1" applyProtection="1">
      <alignment vertical="center"/>
      <protection locked="0"/>
    </xf>
    <xf numFmtId="0" fontId="0" fillId="2" borderId="10" xfId="0" applyFill="1" applyBorder="1" applyAlignment="1" applyProtection="1">
      <alignment vertical="center"/>
      <protection locked="0"/>
    </xf>
    <xf numFmtId="164" fontId="0" fillId="2" borderId="10" xfId="0" applyNumberFormat="1" applyFill="1" applyBorder="1" applyAlignment="1" applyProtection="1">
      <alignment horizontal="center" vertical="center"/>
      <protection locked="0"/>
    </xf>
    <xf numFmtId="164" fontId="0" fillId="2" borderId="4" xfId="0" applyNumberFormat="1" applyFill="1" applyBorder="1" applyAlignment="1" applyProtection="1">
      <alignment horizontal="center" vertical="center"/>
      <protection locked="0"/>
    </xf>
    <xf numFmtId="2" fontId="0" fillId="2" borderId="10" xfId="0" applyNumberFormat="1" applyFill="1" applyBorder="1" applyAlignment="1" applyProtection="1">
      <alignment vertical="center"/>
      <protection locked="0"/>
    </xf>
    <xf numFmtId="2" fontId="0" fillId="2" borderId="6" xfId="0" applyNumberFormat="1" applyFill="1" applyBorder="1" applyAlignment="1" applyProtection="1">
      <alignment vertical="center"/>
      <protection locked="0"/>
    </xf>
    <xf numFmtId="2" fontId="4" fillId="4" borderId="10" xfId="0" applyNumberFormat="1" applyFont="1" applyFill="1" applyBorder="1"/>
    <xf numFmtId="2" fontId="4" fillId="4" borderId="17" xfId="0" applyNumberFormat="1" applyFont="1" applyFill="1" applyBorder="1"/>
    <xf numFmtId="0" fontId="4" fillId="0" borderId="27" xfId="0" applyFont="1" applyBorder="1" applyAlignment="1">
      <alignment horizontal="center" vertical="center" wrapText="1"/>
    </xf>
    <xf numFmtId="2" fontId="4" fillId="4" borderId="28" xfId="0" applyNumberFormat="1" applyFont="1" applyFill="1" applyBorder="1" applyAlignment="1">
      <alignment vertical="center"/>
    </xf>
    <xf numFmtId="0" fontId="4" fillId="0" borderId="2" xfId="0" applyFont="1" applyBorder="1" applyAlignment="1">
      <alignment horizontal="center" vertical="center" wrapText="1"/>
    </xf>
    <xf numFmtId="0" fontId="1" fillId="0" borderId="0" xfId="1" applyFont="1"/>
    <xf numFmtId="0" fontId="8" fillId="0" borderId="0" xfId="1"/>
    <xf numFmtId="0" fontId="8" fillId="0" borderId="0" xfId="1" applyAlignment="1">
      <alignment horizontal="center"/>
    </xf>
    <xf numFmtId="0" fontId="8" fillId="0" borderId="0" xfId="1" applyAlignment="1">
      <alignment vertical="center"/>
    </xf>
    <xf numFmtId="0" fontId="3" fillId="0" borderId="0" xfId="1" applyFont="1"/>
    <xf numFmtId="164" fontId="8" fillId="0" borderId="0" xfId="1" applyNumberFormat="1"/>
    <xf numFmtId="165" fontId="8" fillId="0" borderId="0" xfId="1" applyNumberFormat="1"/>
    <xf numFmtId="0" fontId="3" fillId="0" borderId="7" xfId="1" applyFont="1" applyBorder="1"/>
    <xf numFmtId="166" fontId="8" fillId="3" borderId="10" xfId="1" applyNumberFormat="1" applyFill="1" applyBorder="1"/>
    <xf numFmtId="0" fontId="4" fillId="0" borderId="0" xfId="1" applyFont="1"/>
    <xf numFmtId="0" fontId="8" fillId="0" borderId="10" xfId="1" applyBorder="1" applyAlignment="1">
      <alignment horizontal="center"/>
    </xf>
    <xf numFmtId="166" fontId="8" fillId="4" borderId="10" xfId="1" applyNumberFormat="1" applyFill="1" applyBorder="1" applyAlignment="1">
      <alignment horizontal="center" vertical="center"/>
    </xf>
    <xf numFmtId="166" fontId="8" fillId="0" borderId="0" xfId="1" applyNumberFormat="1"/>
    <xf numFmtId="0" fontId="4" fillId="4" borderId="10" xfId="1" applyFont="1" applyFill="1" applyBorder="1" applyAlignment="1">
      <alignment horizontal="center" vertical="center"/>
    </xf>
    <xf numFmtId="2" fontId="8" fillId="4" borderId="10" xfId="1" applyNumberFormat="1" applyFill="1" applyBorder="1"/>
    <xf numFmtId="2" fontId="8" fillId="0" borderId="0" xfId="1" applyNumberFormat="1"/>
    <xf numFmtId="2" fontId="8" fillId="0" borderId="10" xfId="1" applyNumberFormat="1" applyBorder="1" applyAlignment="1">
      <alignment horizontal="center"/>
    </xf>
    <xf numFmtId="2" fontId="8" fillId="4" borderId="10" xfId="1" applyNumberFormat="1" applyFill="1" applyBorder="1" applyAlignment="1">
      <alignment horizontal="center"/>
    </xf>
    <xf numFmtId="2" fontId="4" fillId="4" borderId="10" xfId="1" applyNumberFormat="1" applyFont="1" applyFill="1" applyBorder="1" applyAlignment="1">
      <alignment horizontal="center"/>
    </xf>
    <xf numFmtId="0" fontId="8" fillId="0" borderId="10" xfId="1" applyBorder="1" applyAlignment="1">
      <alignment horizontal="center" vertical="center"/>
    </xf>
    <xf numFmtId="0" fontId="8" fillId="0" borderId="10" xfId="1" applyBorder="1" applyAlignment="1">
      <alignment horizontal="center" vertical="center" wrapText="1"/>
    </xf>
    <xf numFmtId="0" fontId="8" fillId="0" borderId="4" xfId="1" applyBorder="1" applyAlignment="1">
      <alignment horizontal="center" vertical="center" wrapText="1"/>
    </xf>
    <xf numFmtId="0" fontId="8" fillId="0" borderId="14" xfId="1" applyBorder="1" applyAlignment="1">
      <alignment horizontal="center" vertical="center" wrapText="1"/>
    </xf>
    <xf numFmtId="0" fontId="8" fillId="0" borderId="6" xfId="1" applyBorder="1" applyAlignment="1">
      <alignment horizontal="center" vertical="center" wrapText="1"/>
    </xf>
    <xf numFmtId="0" fontId="4" fillId="0" borderId="0" xfId="1" applyFont="1" applyAlignment="1">
      <alignment horizontal="right"/>
    </xf>
    <xf numFmtId="2" fontId="8" fillId="4" borderId="15" xfId="1" applyNumberFormat="1" applyFill="1" applyBorder="1" applyAlignment="1">
      <alignment vertical="center"/>
    </xf>
    <xf numFmtId="2" fontId="4" fillId="4" borderId="6" xfId="1" applyNumberFormat="1" applyFont="1" applyFill="1" applyBorder="1" applyAlignment="1">
      <alignment horizontal="center" vertical="center"/>
    </xf>
    <xf numFmtId="0" fontId="4" fillId="4" borderId="10" xfId="1" applyFont="1" applyFill="1" applyBorder="1" applyAlignment="1">
      <alignment horizontal="left" vertical="center" wrapText="1"/>
    </xf>
    <xf numFmtId="2" fontId="8" fillId="4" borderId="16" xfId="1" applyNumberFormat="1" applyFill="1" applyBorder="1" applyAlignment="1">
      <alignment vertical="center"/>
    </xf>
    <xf numFmtId="0" fontId="11" fillId="0" borderId="0" xfId="0" applyFont="1"/>
    <xf numFmtId="0" fontId="0" fillId="0" borderId="29" xfId="0" applyBorder="1" applyAlignment="1">
      <alignment horizontal="center" vertical="center"/>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2" fontId="4" fillId="4" borderId="17" xfId="0" applyNumberFormat="1" applyFont="1" applyFill="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2" fontId="4" fillId="4" borderId="34" xfId="0" applyNumberFormat="1" applyFont="1" applyFill="1" applyBorder="1" applyAlignment="1">
      <alignment vertical="center"/>
    </xf>
    <xf numFmtId="2" fontId="4" fillId="4" borderId="35" xfId="0" applyNumberFormat="1" applyFont="1" applyFill="1" applyBorder="1" applyAlignment="1">
      <alignment vertical="center"/>
    </xf>
    <xf numFmtId="2" fontId="4" fillId="4" borderId="36" xfId="0" applyNumberFormat="1" applyFont="1" applyFill="1" applyBorder="1" applyAlignment="1">
      <alignment horizontal="center" vertical="center"/>
    </xf>
    <xf numFmtId="0" fontId="8" fillId="0" borderId="17" xfId="0" applyFont="1" applyBorder="1"/>
    <xf numFmtId="0" fontId="0" fillId="2" borderId="10" xfId="0" applyFill="1" applyBorder="1" applyAlignment="1" applyProtection="1">
      <alignment horizontal="center"/>
      <protection locked="0"/>
    </xf>
    <xf numFmtId="0" fontId="8" fillId="2" borderId="4" xfId="1" applyFill="1" applyBorder="1" applyAlignment="1" applyProtection="1">
      <alignment horizontal="center"/>
      <protection locked="0"/>
    </xf>
    <xf numFmtId="0" fontId="8" fillId="2" borderId="5" xfId="1" applyFill="1" applyBorder="1" applyAlignment="1" applyProtection="1">
      <alignment horizontal="center"/>
      <protection locked="0"/>
    </xf>
    <xf numFmtId="0" fontId="8" fillId="2" borderId="6" xfId="1" applyFill="1" applyBorder="1" applyAlignment="1" applyProtection="1">
      <alignment horizontal="center"/>
      <protection locked="0"/>
    </xf>
    <xf numFmtId="2" fontId="8" fillId="2" borderId="10" xfId="1" applyNumberFormat="1" applyFill="1" applyBorder="1" applyAlignment="1" applyProtection="1">
      <alignment vertical="center"/>
      <protection locked="0"/>
    </xf>
    <xf numFmtId="0" fontId="8" fillId="2" borderId="10" xfId="1" applyFill="1" applyBorder="1" applyAlignment="1" applyProtection="1">
      <alignment vertical="center"/>
      <protection locked="0"/>
    </xf>
    <xf numFmtId="164" fontId="8" fillId="2" borderId="10" xfId="1" applyNumberFormat="1" applyFill="1" applyBorder="1" applyAlignment="1" applyProtection="1">
      <alignment horizontal="center" vertical="center"/>
      <protection locked="0"/>
    </xf>
    <xf numFmtId="0" fontId="8" fillId="2" borderId="10" xfId="1" applyFill="1" applyBorder="1" applyAlignment="1" applyProtection="1">
      <alignment horizontal="center"/>
      <protection locked="0"/>
    </xf>
    <xf numFmtId="2" fontId="8" fillId="2" borderId="4" xfId="1" applyNumberFormat="1" applyFill="1" applyBorder="1" applyAlignment="1" applyProtection="1">
      <alignment vertical="center"/>
      <protection locked="0"/>
    </xf>
    <xf numFmtId="0" fontId="15" fillId="0" borderId="0" xfId="0" applyFont="1"/>
    <xf numFmtId="0" fontId="13" fillId="0" borderId="0" xfId="0" applyFont="1" applyAlignment="1">
      <alignment wrapText="1"/>
    </xf>
    <xf numFmtId="0" fontId="4" fillId="0" borderId="37" xfId="0" applyFont="1" applyBorder="1"/>
    <xf numFmtId="0" fontId="0" fillId="0" borderId="38" xfId="0" applyBorder="1"/>
    <xf numFmtId="0" fontId="0" fillId="0" borderId="39" xfId="0" applyBorder="1"/>
    <xf numFmtId="0" fontId="0" fillId="0" borderId="50" xfId="0" applyBorder="1"/>
    <xf numFmtId="0" fontId="0" fillId="0" borderId="44" xfId="0" applyBorder="1" applyAlignment="1">
      <alignment vertical="center"/>
    </xf>
    <xf numFmtId="166" fontId="0" fillId="3" borderId="47" xfId="0" applyNumberFormat="1" applyFill="1" applyBorder="1"/>
    <xf numFmtId="0" fontId="0" fillId="0" borderId="48" xfId="0" applyBorder="1" applyAlignment="1">
      <alignment vertical="center"/>
    </xf>
    <xf numFmtId="0" fontId="0" fillId="0" borderId="49" xfId="0" applyBorder="1" applyAlignment="1">
      <alignment vertical="center"/>
    </xf>
    <xf numFmtId="0" fontId="0" fillId="0" borderId="0" xfId="0" applyAlignment="1">
      <alignment horizontal="left" vertical="center"/>
    </xf>
    <xf numFmtId="0" fontId="0" fillId="0" borderId="42" xfId="0" applyBorder="1"/>
    <xf numFmtId="2" fontId="4" fillId="4" borderId="36" xfId="0" applyNumberFormat="1" applyFont="1" applyFill="1" applyBorder="1"/>
    <xf numFmtId="0" fontId="4" fillId="0" borderId="53" xfId="0" applyFont="1" applyBorder="1"/>
    <xf numFmtId="0" fontId="8" fillId="0" borderId="0" xfId="0" applyFont="1" applyAlignment="1">
      <alignment horizontal="center" vertical="center"/>
    </xf>
    <xf numFmtId="2" fontId="4" fillId="0" borderId="0" xfId="0" applyNumberFormat="1" applyFont="1"/>
    <xf numFmtId="2" fontId="3" fillId="0" borderId="0" xfId="0" applyNumberFormat="1" applyFont="1"/>
    <xf numFmtId="2" fontId="3" fillId="0" borderId="10" xfId="0" applyNumberFormat="1" applyFont="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2" fontId="3" fillId="4" borderId="10" xfId="0" applyNumberFormat="1" applyFont="1" applyFill="1" applyBorder="1" applyAlignment="1">
      <alignment horizontal="center"/>
    </xf>
    <xf numFmtId="2" fontId="16" fillId="4" borderId="10" xfId="0" applyNumberFormat="1" applyFont="1" applyFill="1" applyBorder="1" applyAlignment="1">
      <alignment horizontal="center"/>
    </xf>
    <xf numFmtId="0" fontId="16" fillId="0" borderId="0" xfId="0" applyFont="1"/>
    <xf numFmtId="2" fontId="0" fillId="4" borderId="55" xfId="0" applyNumberFormat="1" applyFill="1" applyBorder="1"/>
    <xf numFmtId="0" fontId="0" fillId="0" borderId="56" xfId="0" applyBorder="1"/>
    <xf numFmtId="2" fontId="8" fillId="0" borderId="0" xfId="0" applyNumberFormat="1" applyFont="1" applyAlignment="1">
      <alignment vertical="top" wrapText="1"/>
    </xf>
    <xf numFmtId="2" fontId="4" fillId="4" borderId="57" xfId="0" applyNumberFormat="1" applyFont="1" applyFill="1" applyBorder="1"/>
    <xf numFmtId="2" fontId="8" fillId="0" borderId="0" xfId="0" applyNumberFormat="1" applyFont="1" applyAlignment="1">
      <alignment horizontal="center"/>
    </xf>
    <xf numFmtId="0" fontId="8" fillId="0" borderId="0" xfId="0" applyFont="1" applyAlignment="1">
      <alignment vertical="center" wrapText="1"/>
    </xf>
    <xf numFmtId="2" fontId="0" fillId="0" borderId="0" xfId="0" applyNumberFormat="1" applyAlignment="1">
      <alignment horizontal="center"/>
    </xf>
    <xf numFmtId="0" fontId="8" fillId="0" borderId="12" xfId="1" applyBorder="1" applyAlignment="1">
      <alignment horizontal="center" vertical="center" wrapText="1"/>
    </xf>
    <xf numFmtId="0" fontId="2" fillId="0" borderId="13" xfId="1" applyFont="1" applyBorder="1"/>
    <xf numFmtId="0" fontId="2" fillId="0" borderId="8" xfId="1" applyFont="1" applyBorder="1"/>
    <xf numFmtId="0" fontId="2" fillId="0" borderId="9" xfId="1" applyFont="1" applyBorder="1"/>
    <xf numFmtId="0" fontId="3" fillId="0" borderId="7" xfId="1" applyFont="1" applyBorder="1" applyAlignment="1">
      <alignment horizontal="center"/>
    </xf>
    <xf numFmtId="0" fontId="2" fillId="0" borderId="7" xfId="1" applyFont="1" applyBorder="1"/>
    <xf numFmtId="0" fontId="8" fillId="0" borderId="8" xfId="1" applyBorder="1" applyAlignment="1">
      <alignment horizontal="left" vertical="center"/>
    </xf>
    <xf numFmtId="0" fontId="8" fillId="2" borderId="4" xfId="1" applyFill="1" applyBorder="1" applyAlignment="1" applyProtection="1">
      <alignment horizontal="left" vertical="center"/>
      <protection locked="0"/>
    </xf>
    <xf numFmtId="0" fontId="2" fillId="0" borderId="6" xfId="1" applyFont="1" applyBorder="1" applyProtection="1">
      <protection locked="0"/>
    </xf>
    <xf numFmtId="0" fontId="8" fillId="0" borderId="4" xfId="1" applyBorder="1" applyAlignment="1">
      <alignment horizontal="left" vertical="center"/>
    </xf>
    <xf numFmtId="0" fontId="2" fillId="0" borderId="6" xfId="1" applyFont="1" applyBorder="1"/>
    <xf numFmtId="0" fontId="3" fillId="0" borderId="0" xfId="1" applyFont="1" applyAlignment="1">
      <alignment horizontal="left"/>
    </xf>
    <xf numFmtId="0" fontId="8" fillId="0" borderId="0" xfId="1"/>
    <xf numFmtId="0" fontId="3" fillId="0" borderId="11" xfId="1" applyFont="1" applyBorder="1" applyAlignment="1">
      <alignment horizontal="left" vertical="top"/>
    </xf>
    <xf numFmtId="0" fontId="2" fillId="0" borderId="11" xfId="1" applyFont="1" applyBorder="1"/>
    <xf numFmtId="0" fontId="8" fillId="0" borderId="4" xfId="1" applyBorder="1" applyAlignment="1">
      <alignment horizontal="left" wrapText="1"/>
    </xf>
    <xf numFmtId="0" fontId="2" fillId="0" borderId="5" xfId="1" applyFont="1" applyBorder="1"/>
    <xf numFmtId="0" fontId="8" fillId="0" borderId="12" xfId="1" applyBorder="1" applyAlignment="1">
      <alignment horizontal="center" vertical="top" wrapText="1"/>
    </xf>
    <xf numFmtId="0" fontId="4" fillId="0" borderId="7" xfId="1" applyFont="1" applyBorder="1" applyAlignment="1">
      <alignment horizontal="center"/>
    </xf>
    <xf numFmtId="0" fontId="8" fillId="2" borderId="4" xfId="1" applyFill="1" applyBorder="1" applyAlignment="1" applyProtection="1">
      <alignment horizontal="center"/>
      <protection locked="0"/>
    </xf>
    <xf numFmtId="0" fontId="2" fillId="0" borderId="5" xfId="1" applyFont="1" applyBorder="1" applyProtection="1">
      <protection locked="0"/>
    </xf>
    <xf numFmtId="0" fontId="4" fillId="0" borderId="7" xfId="0" applyFont="1" applyBorder="1" applyAlignment="1">
      <alignment horizontal="center"/>
    </xf>
    <xf numFmtId="0" fontId="2" fillId="0" borderId="9" xfId="0" applyFont="1" applyBorder="1"/>
    <xf numFmtId="0" fontId="8" fillId="0" borderId="12" xfId="0" applyFont="1" applyBorder="1" applyAlignment="1">
      <alignment horizontal="center" vertical="center" wrapText="1"/>
    </xf>
    <xf numFmtId="0" fontId="2" fillId="0" borderId="13" xfId="0" applyFont="1" applyBorder="1"/>
    <xf numFmtId="0" fontId="2" fillId="0" borderId="8" xfId="0" applyFont="1" applyBorder="1"/>
    <xf numFmtId="0" fontId="0" fillId="0" borderId="1" xfId="0" applyBorder="1" applyAlignment="1">
      <alignment horizontal="left" vertical="center"/>
    </xf>
    <xf numFmtId="0" fontId="2" fillId="0" borderId="2" xfId="0" applyFont="1" applyBorder="1"/>
    <xf numFmtId="0" fontId="3" fillId="0" borderId="0" xfId="0" applyFont="1" applyAlignment="1">
      <alignment horizontal="left"/>
    </xf>
    <xf numFmtId="0" fontId="0" fillId="0" borderId="0" xfId="0"/>
    <xf numFmtId="0" fontId="3" fillId="0" borderId="11" xfId="0" applyFont="1" applyBorder="1" applyAlignment="1">
      <alignment horizontal="left" vertical="top"/>
    </xf>
    <xf numFmtId="0" fontId="2" fillId="0" borderId="11" xfId="0" applyFont="1" applyBorder="1"/>
    <xf numFmtId="0" fontId="2" fillId="0" borderId="0" xfId="0" applyFont="1"/>
    <xf numFmtId="0" fontId="0" fillId="0" borderId="1" xfId="0" applyBorder="1" applyAlignment="1">
      <alignment horizontal="left" wrapText="1"/>
    </xf>
    <xf numFmtId="0" fontId="2" fillId="0" borderId="3" xfId="0" applyFont="1" applyBorder="1"/>
    <xf numFmtId="0" fontId="8" fillId="0" borderId="12" xfId="0" applyFont="1" applyBorder="1" applyAlignment="1">
      <alignment horizontal="center" vertical="top" wrapText="1"/>
    </xf>
    <xf numFmtId="2" fontId="8" fillId="0" borderId="20" xfId="0" applyNumberFormat="1" applyFont="1" applyBorder="1" applyAlignment="1">
      <alignment horizontal="center" vertical="top" wrapText="1"/>
    </xf>
    <xf numFmtId="2" fontId="8" fillId="0" borderId="21" xfId="0" applyNumberFormat="1" applyFont="1" applyBorder="1" applyAlignment="1">
      <alignment horizontal="center" vertical="top" wrapText="1"/>
    </xf>
    <xf numFmtId="2" fontId="8" fillId="0" borderId="22" xfId="0" applyNumberFormat="1" applyFont="1" applyBorder="1" applyAlignment="1">
      <alignment horizontal="center" vertical="top" wrapText="1"/>
    </xf>
    <xf numFmtId="2" fontId="8" fillId="0" borderId="23" xfId="0" applyNumberFormat="1" applyFont="1" applyBorder="1" applyAlignment="1">
      <alignment horizontal="center" vertical="top" wrapText="1"/>
    </xf>
    <xf numFmtId="0" fontId="2" fillId="0" borderId="5" xfId="0" applyFont="1" applyBorder="1"/>
    <xf numFmtId="0" fontId="0" fillId="0" borderId="8" xfId="0" applyBorder="1" applyAlignment="1">
      <alignment horizontal="left" vertical="center"/>
    </xf>
    <xf numFmtId="0" fontId="8" fillId="2" borderId="17" xfId="0" applyFont="1" applyFill="1" applyBorder="1" applyAlignment="1" applyProtection="1">
      <alignment horizontal="left"/>
      <protection locked="0"/>
    </xf>
    <xf numFmtId="0" fontId="0" fillId="2" borderId="17" xfId="0" applyFill="1" applyBorder="1" applyAlignment="1" applyProtection="1">
      <alignment horizontal="left"/>
      <protection locked="0"/>
    </xf>
    <xf numFmtId="14" fontId="8" fillId="2" borderId="17" xfId="0" applyNumberFormat="1" applyFont="1" applyFill="1" applyBorder="1" applyAlignment="1" applyProtection="1">
      <alignment horizontal="left"/>
      <protection locked="0"/>
    </xf>
    <xf numFmtId="14" fontId="0" fillId="2" borderId="17" xfId="0" applyNumberFormat="1" applyFill="1" applyBorder="1" applyAlignment="1" applyProtection="1">
      <alignment horizontal="left"/>
      <protection locked="0"/>
    </xf>
    <xf numFmtId="0" fontId="0" fillId="2" borderId="17" xfId="0" applyFill="1" applyBorder="1" applyAlignment="1" applyProtection="1">
      <alignment horizontal="left" vertical="center"/>
      <protection locked="0"/>
    </xf>
    <xf numFmtId="0" fontId="3" fillId="0" borderId="18" xfId="0" applyFont="1" applyBorder="1" applyAlignment="1">
      <alignment horizontal="center"/>
    </xf>
    <xf numFmtId="0" fontId="3" fillId="0" borderId="19" xfId="0" applyFont="1" applyBorder="1" applyAlignment="1">
      <alignment horizontal="center"/>
    </xf>
    <xf numFmtId="0" fontId="13" fillId="0" borderId="0" xfId="0" applyFont="1" applyAlignment="1">
      <alignment horizontal="left" wrapText="1"/>
    </xf>
    <xf numFmtId="0" fontId="12" fillId="2" borderId="17" xfId="2" applyFill="1" applyBorder="1" applyAlignment="1" applyProtection="1">
      <alignment horizontal="left"/>
      <protection locked="0"/>
    </xf>
    <xf numFmtId="0" fontId="14" fillId="0" borderId="0" xfId="0" applyFont="1" applyAlignment="1">
      <alignment horizontal="left" wrapText="1"/>
    </xf>
    <xf numFmtId="0" fontId="8" fillId="0" borderId="34" xfId="0" applyFont="1" applyBorder="1" applyAlignment="1">
      <alignment horizontal="center" vertical="center"/>
    </xf>
    <xf numFmtId="0" fontId="8" fillId="0" borderId="1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6" fillId="0" borderId="7" xfId="0" applyFont="1" applyBorder="1" applyAlignment="1">
      <alignment horizontal="center"/>
    </xf>
    <xf numFmtId="0" fontId="17" fillId="0" borderId="9" xfId="0" applyFont="1" applyBorder="1"/>
    <xf numFmtId="0" fontId="3" fillId="0" borderId="41" xfId="0" applyFont="1" applyBorder="1" applyAlignment="1">
      <alignment horizontal="center"/>
    </xf>
    <xf numFmtId="0" fontId="0" fillId="0" borderId="40" xfId="0" applyBorder="1" applyAlignment="1">
      <alignment horizontal="left" vertical="center"/>
    </xf>
    <xf numFmtId="0" fontId="0" fillId="2" borderId="42" xfId="0" applyFill="1" applyBorder="1" applyAlignment="1" applyProtection="1">
      <alignment horizontal="left" vertical="center"/>
      <protection locked="0"/>
    </xf>
    <xf numFmtId="0" fontId="0" fillId="0" borderId="43" xfId="0" applyBorder="1" applyAlignment="1">
      <alignment horizontal="left" vertical="center"/>
    </xf>
    <xf numFmtId="0" fontId="2" fillId="0" borderId="6" xfId="0" applyFont="1" applyBorder="1"/>
    <xf numFmtId="0" fontId="0" fillId="0" borderId="45" xfId="0" applyBorder="1" applyAlignment="1">
      <alignment horizontal="left" vertical="center"/>
    </xf>
    <xf numFmtId="0" fontId="2" fillId="0" borderId="46" xfId="0" applyFont="1" applyBorder="1"/>
    <xf numFmtId="0" fontId="8" fillId="0" borderId="37" xfId="0" applyFont="1" applyBorder="1" applyAlignment="1">
      <alignment horizontal="center" vertical="top" wrapText="1"/>
    </xf>
    <xf numFmtId="0" fontId="2" fillId="0" borderId="54" xfId="0" applyFont="1" applyBorder="1"/>
    <xf numFmtId="0" fontId="2" fillId="0" borderId="51" xfId="0" applyFont="1" applyBorder="1"/>
    <xf numFmtId="0" fontId="2" fillId="0" borderId="52" xfId="0" applyFont="1" applyBorder="1"/>
    <xf numFmtId="0" fontId="3" fillId="0" borderId="12" xfId="0" applyFont="1" applyBorder="1" applyAlignment="1">
      <alignment horizontal="center" vertical="center" wrapText="1"/>
    </xf>
    <xf numFmtId="0" fontId="17" fillId="0" borderId="13" xfId="0" applyFont="1" applyBorder="1"/>
    <xf numFmtId="0" fontId="17" fillId="0" borderId="8" xfId="0" applyFont="1" applyBorder="1"/>
    <xf numFmtId="0" fontId="5" fillId="0" borderId="0" xfId="0" applyFont="1" applyAlignment="1">
      <alignment horizontal="center"/>
    </xf>
  </cellXfs>
  <cellStyles count="3">
    <cellStyle name="Hyperlink" xfId="2" builtinId="8"/>
    <cellStyle name="Normal" xfId="0" builtinId="0"/>
    <cellStyle name="Normal 2" xfId="1" xr:uid="{B059ADA8-2485-014F-9A0A-0B37DCBD129F}"/>
  </cellStyles>
  <dxfs count="46">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font>
      <fill>
        <patternFill patternType="solid">
          <fgColor rgb="FFFFC7CE"/>
          <bgColor rgb="FFFFC7CE"/>
        </patternFill>
      </fill>
    </dxf>
    <dxf>
      <font>
        <b/>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font>
      <fill>
        <patternFill patternType="solid">
          <fgColor rgb="FFFFC7CE"/>
          <bgColor rgb="FFFFC7CE"/>
        </patternFill>
      </fill>
    </dxf>
    <dxf>
      <font>
        <b/>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font>
      <fill>
        <patternFill patternType="solid">
          <fgColor rgb="FFFFC7CE"/>
          <bgColor rgb="FFFFC7CE"/>
        </patternFill>
      </fill>
    </dxf>
    <dxf>
      <font>
        <b/>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b/>
      </font>
      <fill>
        <patternFill patternType="solid">
          <fgColor rgb="FFFFC7CE"/>
          <bgColor rgb="FFFFC7CE"/>
        </patternFill>
      </fill>
    </dxf>
    <dxf>
      <font>
        <b/>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1</xdr:rowOff>
    </xdr:from>
    <xdr:ext cx="17052925" cy="534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80975" y="1"/>
          <a:ext cx="17052925" cy="53467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u="none">
              <a:solidFill>
                <a:srgbClr val="000000"/>
              </a:solidFill>
              <a:latin typeface="Arial"/>
              <a:ea typeface="Arial"/>
              <a:cs typeface="Arial"/>
              <a:sym typeface="Arial"/>
            </a:rPr>
            <a:t>CRRC Coatings on Rough Substrates Reporting Tool </a:t>
          </a:r>
          <a:endParaRPr sz="1400"/>
        </a:p>
        <a:p>
          <a:pPr marL="0" lvl="0" indent="0" algn="l" rtl="0">
            <a:spcBef>
              <a:spcPts val="0"/>
            </a:spcBef>
            <a:spcAft>
              <a:spcPts val="0"/>
            </a:spcAft>
            <a:buNone/>
          </a:pPr>
          <a:r>
            <a:rPr lang="en-US" sz="1600" b="1" u="none">
              <a:solidFill>
                <a:srgbClr val="000000"/>
              </a:solidFill>
              <a:latin typeface="Arial"/>
              <a:ea typeface="Arial"/>
              <a:cs typeface="Arial"/>
              <a:sym typeface="Arial"/>
            </a:rPr>
            <a:t>Version 2023-07-03</a:t>
          </a:r>
          <a:endParaRPr sz="1400"/>
        </a:p>
        <a:p>
          <a:pPr marL="0" lvl="0" indent="0" algn="l" rtl="0">
            <a:spcBef>
              <a:spcPts val="0"/>
            </a:spcBef>
            <a:spcAft>
              <a:spcPts val="0"/>
            </a:spcAft>
            <a:buNone/>
          </a:pPr>
          <a:endParaRPr sz="1600" b="1" u="none">
            <a:solidFill>
              <a:srgbClr val="000000"/>
            </a:solidFill>
            <a:latin typeface="Arial"/>
            <a:ea typeface="Arial"/>
            <a:cs typeface="Arial"/>
            <a:sym typeface="Arial"/>
          </a:endParaRPr>
        </a:p>
        <a:p>
          <a:pPr marL="0" lvl="0" indent="0" algn="l" rtl="0">
            <a:spcBef>
              <a:spcPts val="0"/>
            </a:spcBef>
            <a:spcAft>
              <a:spcPts val="0"/>
            </a:spcAft>
            <a:buNone/>
          </a:pPr>
          <a:r>
            <a:rPr lang="en-US" sz="1600" b="0" u="none">
              <a:solidFill>
                <a:srgbClr val="000000"/>
              </a:solidFill>
              <a:latin typeface="Arial"/>
              <a:ea typeface="Arial"/>
              <a:cs typeface="Arial"/>
              <a:sym typeface="Arial"/>
            </a:rPr>
            <a:t>The purpose of this tool is to assist with the specimen preparation process for coatings applied to a rough substrate. This tool can be used by Licensees and Accredited Independent Testing Laboratories. A copy of the tool is required with initial test results submission in order to obtain a CRRC rating. See Appendix</a:t>
          </a:r>
          <a:r>
            <a:rPr lang="en-US" sz="1600" b="0" u="none" baseline="0">
              <a:solidFill>
                <a:srgbClr val="000000"/>
              </a:solidFill>
              <a:latin typeface="Arial"/>
              <a:ea typeface="Arial"/>
              <a:cs typeface="Arial"/>
              <a:sym typeface="Arial"/>
            </a:rPr>
            <a:t> 10 of the</a:t>
          </a:r>
          <a:r>
            <a:rPr lang="en-US" sz="1600" b="0" u="none">
              <a:solidFill>
                <a:srgbClr val="000000"/>
              </a:solidFill>
              <a:latin typeface="Arial"/>
              <a:ea typeface="Arial"/>
              <a:cs typeface="Arial"/>
              <a:sym typeface="Arial"/>
            </a:rPr>
            <a:t> CRRC-1 Roof Product Rating Program Manual</a:t>
          </a:r>
          <a:r>
            <a:rPr lang="en-US" sz="1600" b="0" u="none" baseline="0">
              <a:solidFill>
                <a:srgbClr val="000000"/>
              </a:solidFill>
              <a:latin typeface="Arial"/>
              <a:ea typeface="Arial"/>
              <a:cs typeface="Arial"/>
              <a:sym typeface="Arial"/>
            </a:rPr>
            <a:t> </a:t>
          </a:r>
          <a:r>
            <a:rPr lang="en-US" sz="1600" b="0" u="none">
              <a:solidFill>
                <a:srgbClr val="000000"/>
              </a:solidFill>
              <a:latin typeface="Arial"/>
              <a:ea typeface="Arial"/>
              <a:cs typeface="Arial"/>
              <a:sym typeface="Arial"/>
            </a:rPr>
            <a:t>for more information about preparing the specimens.  </a:t>
          </a:r>
          <a:endParaRPr sz="1400"/>
        </a:p>
        <a:p>
          <a:pPr marL="0" lvl="0" indent="0" algn="l" rtl="0">
            <a:spcBef>
              <a:spcPts val="0"/>
            </a:spcBef>
            <a:spcAft>
              <a:spcPts val="0"/>
            </a:spcAft>
            <a:buNone/>
          </a:pPr>
          <a:endParaRPr sz="1600" b="0" u="none">
            <a:solidFill>
              <a:srgbClr val="000000"/>
            </a:solidFill>
            <a:latin typeface="Arial"/>
            <a:ea typeface="Arial"/>
            <a:cs typeface="Arial"/>
            <a:sym typeface="Arial"/>
          </a:endParaRPr>
        </a:p>
        <a:p>
          <a:pPr marL="0" lvl="0" indent="0" algn="l" rtl="0">
            <a:spcBef>
              <a:spcPts val="0"/>
            </a:spcBef>
            <a:spcAft>
              <a:spcPts val="0"/>
            </a:spcAft>
            <a:buNone/>
          </a:pPr>
          <a:r>
            <a:rPr lang="en-US" sz="1600" b="1" u="none">
              <a:solidFill>
                <a:srgbClr val="000000"/>
              </a:solidFill>
              <a:latin typeface="Arial"/>
              <a:ea typeface="Arial"/>
              <a:cs typeface="Arial"/>
              <a:sym typeface="Arial"/>
            </a:rPr>
            <a:t>Instructions</a:t>
          </a:r>
          <a:endParaRPr sz="1400"/>
        </a:p>
        <a:p>
          <a:pPr marL="0" lvl="0" indent="0" algn="l" rtl="0">
            <a:spcBef>
              <a:spcPts val="0"/>
            </a:spcBef>
            <a:spcAft>
              <a:spcPts val="0"/>
            </a:spcAft>
            <a:buNone/>
          </a:pPr>
          <a:r>
            <a:rPr lang="en-US" sz="1600" b="0" u="none">
              <a:solidFill>
                <a:srgbClr val="000000"/>
              </a:solidFill>
              <a:latin typeface="Arial"/>
              <a:ea typeface="Arial"/>
              <a:cs typeface="Arial"/>
              <a:sym typeface="Arial"/>
            </a:rPr>
            <a:t>1. Select the appropriate Reporting Tool tab based</a:t>
          </a:r>
          <a:r>
            <a:rPr lang="en-US" sz="1600" b="0" u="none" baseline="0">
              <a:solidFill>
                <a:srgbClr val="000000"/>
              </a:solidFill>
              <a:latin typeface="Arial"/>
              <a:ea typeface="Arial"/>
              <a:cs typeface="Arial"/>
              <a:sym typeface="Arial"/>
            </a:rPr>
            <a:t> on the number of coats required for the product (1 coat, 2 coats (same application rate), 2 coats (different application rates), or 3+ coats).</a:t>
          </a:r>
          <a:r>
            <a:rPr lang="en-US" sz="1600" b="0" u="none">
              <a:solidFill>
                <a:srgbClr val="000000"/>
              </a:solidFill>
              <a:latin typeface="Arial"/>
              <a:ea typeface="Arial"/>
              <a:cs typeface="Arial"/>
              <a:sym typeface="Arial"/>
            </a:rPr>
            <a:t> </a:t>
          </a:r>
          <a:endParaRPr sz="1600" b="0" u="none">
            <a:solidFill>
              <a:srgbClr val="000000"/>
            </a:solidFill>
            <a:latin typeface="Arial"/>
            <a:ea typeface="Arial"/>
            <a:cs typeface="Arial"/>
            <a:sym typeface="Arial"/>
          </a:endParaRPr>
        </a:p>
        <a:p>
          <a:pPr marL="0" lvl="0" indent="0" algn="l" rtl="0">
            <a:spcBef>
              <a:spcPts val="0"/>
            </a:spcBef>
            <a:spcAft>
              <a:spcPts val="0"/>
            </a:spcAft>
            <a:buNone/>
          </a:pPr>
          <a:r>
            <a:rPr lang="en-US" sz="1600" b="0" u="none">
              <a:solidFill>
                <a:srgbClr val="000000"/>
              </a:solidFill>
              <a:latin typeface="Arial"/>
              <a:ea typeface="Arial"/>
              <a:cs typeface="Arial"/>
              <a:sym typeface="Arial"/>
            </a:rPr>
            <a:t>2. On the Reporting Tool tabs, any cells requiring user input are shaded yellow. Input basic product information using the manufacturer's Technical Data Sheet (TDS). </a:t>
          </a:r>
          <a:endParaRPr lang="en-US" sz="1400"/>
        </a:p>
        <a:p>
          <a:pPr marL="0" lvl="0" indent="0" algn="l" rtl="0">
            <a:spcBef>
              <a:spcPts val="0"/>
            </a:spcBef>
            <a:spcAft>
              <a:spcPts val="0"/>
            </a:spcAft>
            <a:buNone/>
          </a:pPr>
          <a:endParaRPr lang="en-US" sz="1600" b="0" i="1" u="none">
            <a:solidFill>
              <a:srgbClr val="000000"/>
            </a:solidFill>
            <a:latin typeface="Arial"/>
            <a:ea typeface="Arial"/>
            <a:cs typeface="Arial"/>
            <a:sym typeface="Arial"/>
          </a:endParaRPr>
        </a:p>
        <a:p>
          <a:pPr marL="0" lvl="0" indent="0" algn="l" rtl="0">
            <a:spcBef>
              <a:spcPts val="0"/>
            </a:spcBef>
            <a:spcAft>
              <a:spcPts val="0"/>
            </a:spcAft>
            <a:buNone/>
          </a:pPr>
          <a:r>
            <a:rPr lang="en-US" sz="1600" b="0" i="1" u="none">
              <a:solidFill>
                <a:srgbClr val="000000"/>
              </a:solidFill>
              <a:latin typeface="Arial"/>
              <a:ea typeface="Arial"/>
              <a:cs typeface="Arial"/>
              <a:sym typeface="Arial"/>
            </a:rPr>
            <a:t>Note: A copy of the TDS must be uploaded to the CRRC Online Rating Portal at the time of application submission.</a:t>
          </a:r>
          <a:endParaRPr lang="en-US" sz="1400"/>
        </a:p>
        <a:p>
          <a:pPr marL="0" lvl="0" indent="0" algn="l" rtl="0">
            <a:spcBef>
              <a:spcPts val="0"/>
            </a:spcBef>
            <a:spcAft>
              <a:spcPts val="0"/>
            </a:spcAft>
            <a:buNone/>
          </a:pPr>
          <a:endParaRPr lang="en-US" sz="1600" b="0" u="none">
            <a:solidFill>
              <a:srgbClr val="000000"/>
            </a:solidFill>
            <a:latin typeface="Arial"/>
            <a:ea typeface="Arial"/>
            <a:cs typeface="Arial"/>
            <a:sym typeface="Arial"/>
          </a:endParaRPr>
        </a:p>
        <a:p>
          <a:pPr marL="0" lvl="0" indent="0" algn="l" rtl="0">
            <a:spcBef>
              <a:spcPts val="0"/>
            </a:spcBef>
            <a:spcAft>
              <a:spcPts val="0"/>
            </a:spcAft>
            <a:buNone/>
          </a:pPr>
          <a:r>
            <a:rPr lang="en-US" sz="1600" b="0" u="none">
              <a:solidFill>
                <a:srgbClr val="000000"/>
              </a:solidFill>
              <a:latin typeface="Arial"/>
              <a:ea typeface="Arial"/>
              <a:cs typeface="Arial"/>
              <a:sym typeface="Arial"/>
            </a:rPr>
            <a:t>3. Record the specimen dimensions in </a:t>
          </a:r>
          <a:r>
            <a:rPr lang="en-US" sz="1600" b="1" u="none">
              <a:solidFill>
                <a:srgbClr val="000000"/>
              </a:solidFill>
              <a:latin typeface="Arial"/>
              <a:ea typeface="Arial"/>
              <a:cs typeface="Arial"/>
              <a:sym typeface="Arial"/>
            </a:rPr>
            <a:t>inches</a:t>
          </a:r>
          <a:r>
            <a:rPr lang="en-US" sz="1600" b="0" u="none">
              <a:solidFill>
                <a:srgbClr val="000000"/>
              </a:solidFill>
              <a:latin typeface="Arial"/>
              <a:ea typeface="Arial"/>
              <a:cs typeface="Arial"/>
              <a:sym typeface="Arial"/>
            </a:rPr>
            <a:t>. Do not include any portions of the substrate (panel) that are not coated. </a:t>
          </a:r>
          <a:endParaRPr sz="1400"/>
        </a:p>
        <a:p>
          <a:pPr marL="0" lvl="0" indent="0" algn="l" rtl="0">
            <a:spcBef>
              <a:spcPts val="0"/>
            </a:spcBef>
            <a:spcAft>
              <a:spcPts val="0"/>
            </a:spcAft>
            <a:buNone/>
          </a:pPr>
          <a:r>
            <a:rPr lang="en-US" sz="1600" b="0" u="none">
              <a:solidFill>
                <a:srgbClr val="000000"/>
              </a:solidFill>
              <a:latin typeface="Arial"/>
              <a:ea typeface="Arial"/>
              <a:cs typeface="Arial"/>
              <a:sym typeface="Arial"/>
            </a:rPr>
            <a:t>4. Following Appendix 10 of the CRRC-1 Roof</a:t>
          </a:r>
          <a:r>
            <a:rPr lang="en-US" sz="1600" b="0" u="none" baseline="0">
              <a:solidFill>
                <a:srgbClr val="000000"/>
              </a:solidFill>
              <a:latin typeface="Arial"/>
              <a:ea typeface="Arial"/>
              <a:cs typeface="Arial"/>
              <a:sym typeface="Arial"/>
            </a:rPr>
            <a:t> Product Rating Program Manual</a:t>
          </a:r>
          <a:r>
            <a:rPr lang="en-US" sz="1600" b="0" u="none">
              <a:solidFill>
                <a:srgbClr val="000000"/>
              </a:solidFill>
              <a:latin typeface="Arial"/>
              <a:ea typeface="Arial"/>
              <a:cs typeface="Arial"/>
              <a:sym typeface="Arial"/>
            </a:rPr>
            <a:t>, prepare nine specimens, entering specimen mass information in the Reporting</a:t>
          </a:r>
          <a:r>
            <a:rPr lang="en-US" sz="1600" b="0" u="none" baseline="0">
              <a:solidFill>
                <a:srgbClr val="000000"/>
              </a:solidFill>
              <a:latin typeface="Arial"/>
              <a:ea typeface="Arial"/>
              <a:cs typeface="Arial"/>
              <a:sym typeface="Arial"/>
            </a:rPr>
            <a:t> Tool as you go</a:t>
          </a:r>
          <a:r>
            <a:rPr lang="en-US" sz="1600" b="0" u="none">
              <a:solidFill>
                <a:srgbClr val="000000"/>
              </a:solidFill>
              <a:latin typeface="Arial"/>
              <a:ea typeface="Arial"/>
              <a:cs typeface="Arial"/>
              <a:sym typeface="Arial"/>
            </a:rPr>
            <a:t>.</a:t>
          </a:r>
          <a:endParaRPr sz="1600" b="0" u="none">
            <a:solidFill>
              <a:srgbClr val="000000"/>
            </a:solidFill>
            <a:latin typeface="Arial"/>
            <a:ea typeface="Arial"/>
            <a:cs typeface="Arial"/>
            <a:sym typeface="Arial"/>
          </a:endParaRPr>
        </a:p>
        <a:p>
          <a:pPr marL="0" lvl="0" indent="0" algn="l" rtl="0">
            <a:spcBef>
              <a:spcPts val="0"/>
            </a:spcBef>
            <a:spcAft>
              <a:spcPts val="0"/>
            </a:spcAft>
            <a:buNone/>
          </a:pPr>
          <a:r>
            <a:rPr lang="en-US" sz="1600" b="0" u="none">
              <a:solidFill>
                <a:srgbClr val="000000"/>
              </a:solidFill>
              <a:latin typeface="Arial"/>
              <a:ea typeface="Arial"/>
              <a:cs typeface="Arial"/>
              <a:sym typeface="Arial"/>
            </a:rPr>
            <a:t>5. If any specimen does not meet the 20% tolerance, a new specimen must be prepared. </a:t>
          </a:r>
          <a:endParaRPr sz="1400"/>
        </a:p>
        <a:p>
          <a:pPr marL="0" lvl="0" indent="0" algn="l" rtl="0">
            <a:spcBef>
              <a:spcPts val="0"/>
            </a:spcBef>
            <a:spcAft>
              <a:spcPts val="0"/>
            </a:spcAft>
            <a:buNone/>
          </a:pPr>
          <a:r>
            <a:rPr lang="en-US" sz="1600" b="0" u="none">
              <a:solidFill>
                <a:srgbClr val="000000"/>
              </a:solidFill>
              <a:latin typeface="Arial"/>
              <a:ea typeface="Arial"/>
              <a:cs typeface="Arial"/>
              <a:sym typeface="Arial"/>
            </a:rPr>
            <a:t>6. After all specimens have been prepared and meet the target weight requirements, proceed with solar reflectance and thermal emittance testing as dictated by Appendix 10 in the CRRC-1 Roof Product Rating Program Manual. </a:t>
          </a:r>
          <a:endParaRPr sz="1400"/>
        </a:p>
        <a:p>
          <a:pPr marL="0" lvl="0" indent="0" algn="l" rtl="0">
            <a:spcBef>
              <a:spcPts val="0"/>
            </a:spcBef>
            <a:spcAft>
              <a:spcPts val="0"/>
            </a:spcAft>
            <a:buNone/>
          </a:pPr>
          <a:r>
            <a:rPr lang="en-US" sz="1600" b="0" u="none">
              <a:solidFill>
                <a:srgbClr val="000000"/>
              </a:solidFill>
              <a:latin typeface="Arial"/>
              <a:ea typeface="Arial"/>
              <a:cs typeface="Arial"/>
              <a:sym typeface="Arial"/>
            </a:rPr>
            <a:t>7. Once testing is completed, report the </a:t>
          </a:r>
          <a:r>
            <a:rPr lang="en-US" sz="1600" b="1" u="none">
              <a:solidFill>
                <a:srgbClr val="000000"/>
              </a:solidFill>
              <a:latin typeface="Arial"/>
              <a:ea typeface="Arial"/>
              <a:cs typeface="Arial"/>
              <a:sym typeface="Arial"/>
            </a:rPr>
            <a:t>Top Coat Mass</a:t>
          </a:r>
          <a:r>
            <a:rPr lang="en-US" sz="1600" b="0" u="none">
              <a:solidFill>
                <a:srgbClr val="000000"/>
              </a:solidFill>
              <a:latin typeface="Arial"/>
              <a:ea typeface="Arial"/>
              <a:cs typeface="Arial"/>
              <a:sym typeface="Arial"/>
            </a:rPr>
            <a:t> (1-coat application) or</a:t>
          </a:r>
          <a:r>
            <a:rPr lang="en-US" sz="1600" b="1" u="none">
              <a:solidFill>
                <a:srgbClr val="000000"/>
              </a:solidFill>
              <a:latin typeface="Arial"/>
              <a:ea typeface="Arial"/>
              <a:cs typeface="Arial"/>
              <a:sym typeface="Arial"/>
            </a:rPr>
            <a:t> Final</a:t>
          </a:r>
          <a:r>
            <a:rPr lang="en-US" sz="1600" b="1" u="none" baseline="0">
              <a:solidFill>
                <a:srgbClr val="000000"/>
              </a:solidFill>
              <a:latin typeface="Arial"/>
              <a:ea typeface="Arial"/>
              <a:cs typeface="Arial"/>
              <a:sym typeface="Arial"/>
            </a:rPr>
            <a:t> Cumulative Mass </a:t>
          </a:r>
          <a:r>
            <a:rPr lang="en-US" sz="1600" b="0" u="none" baseline="0">
              <a:solidFill>
                <a:srgbClr val="000000"/>
              </a:solidFill>
              <a:latin typeface="Arial"/>
              <a:ea typeface="Arial"/>
              <a:cs typeface="Arial"/>
              <a:sym typeface="Arial"/>
            </a:rPr>
            <a:t>(multi-coat application) </a:t>
          </a:r>
          <a:r>
            <a:rPr lang="en-US" sz="1600" b="0" u="none">
              <a:solidFill>
                <a:srgbClr val="000000"/>
              </a:solidFill>
              <a:latin typeface="Arial"/>
              <a:ea typeface="Arial"/>
              <a:cs typeface="Arial"/>
              <a:sym typeface="Arial"/>
            </a:rPr>
            <a:t>for each specimen in the CRRC Online Rating Portal and upload a copy of this spreadsheet. </a:t>
          </a:r>
          <a:endParaRPr sz="1600" b="0" u="none">
            <a:solidFill>
              <a:srgbClr val="000000"/>
            </a:solidFill>
            <a:latin typeface="Arial"/>
            <a:ea typeface="Arial"/>
            <a:cs typeface="Arial"/>
            <a:sym typeface="Arial"/>
          </a:endParaRPr>
        </a:p>
      </xdr:txBody>
    </xdr:sp>
    <xdr:clientData fLocksWithSheet="0"/>
  </xdr:oneCellAnchor>
  <xdr:oneCellAnchor>
    <xdr:from>
      <xdr:col>0</xdr:col>
      <xdr:colOff>171450</xdr:colOff>
      <xdr:row>30</xdr:row>
      <xdr:rowOff>66675</xdr:rowOff>
    </xdr:from>
    <xdr:ext cx="13582650" cy="19050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2832263"/>
          <a:ext cx="10692000" cy="18954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u="sng">
              <a:solidFill>
                <a:srgbClr val="000000"/>
              </a:solidFill>
              <a:latin typeface="Arial"/>
              <a:ea typeface="Arial"/>
              <a:cs typeface="Arial"/>
              <a:sym typeface="Arial"/>
            </a:rPr>
            <a:t>Disclaimer</a:t>
          </a:r>
          <a:endParaRPr sz="1400"/>
        </a:p>
        <a:p>
          <a:pPr marL="0" lvl="0" indent="0" algn="l" rtl="0">
            <a:spcBef>
              <a:spcPts val="0"/>
            </a:spcBef>
            <a:spcAft>
              <a:spcPts val="0"/>
            </a:spcAft>
            <a:buNone/>
          </a:pPr>
          <a:r>
            <a:rPr lang="en-US" sz="1100" b="0" u="none">
              <a:solidFill>
                <a:schemeClr val="dk1"/>
              </a:solidFill>
              <a:latin typeface="Arial"/>
              <a:ea typeface="Arial"/>
              <a:cs typeface="Arial"/>
              <a:sym typeface="Arial"/>
            </a:rPr>
            <a:t>While this document is believed to contain correct information, neither the CRRC, nor any of its employees, makes any warranty, express or implied, or assumes any legal responsibility for the accuracy, completeness, or usefulness of any information, apparatus, product, or process disclosed, or represents that its use would not infringe privately owned rights.</a:t>
          </a:r>
          <a:endParaRPr sz="1400"/>
        </a:p>
        <a:p>
          <a:pPr marL="0" lvl="0" indent="0" algn="l" rtl="0">
            <a:spcBef>
              <a:spcPts val="0"/>
            </a:spcBef>
            <a:spcAft>
              <a:spcPts val="0"/>
            </a:spcAft>
            <a:buNone/>
          </a:pPr>
          <a:endParaRPr sz="1100" b="0" u="none">
            <a:latin typeface="Arial"/>
            <a:ea typeface="Arial"/>
            <a:cs typeface="Arial"/>
            <a:sym typeface="Arial"/>
          </a:endParaRPr>
        </a:p>
        <a:p>
          <a:pPr marL="0" lvl="0" indent="0" algn="l" rtl="0">
            <a:spcBef>
              <a:spcPts val="0"/>
            </a:spcBef>
            <a:spcAft>
              <a:spcPts val="0"/>
            </a:spcAft>
            <a:buNone/>
          </a:pPr>
          <a:r>
            <a:rPr lang="en-US" sz="1100" b="0" u="none">
              <a:solidFill>
                <a:schemeClr val="dk1"/>
              </a:solidFill>
              <a:latin typeface="Arial"/>
              <a:ea typeface="Arial"/>
              <a:cs typeface="Arial"/>
              <a:sym typeface="Arial"/>
            </a:rPr>
            <a:t>WARRANTY DISCLAIMER. THIS SPREADSHEET IS SUPPLIED "AS IS" WITHOUT WARRANTY OF ANY KIND.  CRRC AND ITS EMPLOYEES: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SPREADSHEET, (3) DO NOT REPRESENT THAT USE OF THE SPREADSHEET WOULD NOT INFRINGE PRIVATELY OWNED RIGHTS, (4) DO NOT WARRANT THAT THE SPREADSHEET WILL FUNCTION UNINTERRUPTED, THAT IT IS ERROR-FREE OR THAT ANY ERRORS WILL BE CORRECTED.</a:t>
          </a:r>
          <a:endParaRPr sz="1100" b="0" u="none">
            <a:latin typeface="Arial"/>
            <a:ea typeface="Arial"/>
            <a:cs typeface="Arial"/>
            <a:sym typeface="Arial"/>
          </a:endParaRPr>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Audrey/Downloads/Coatings-on-Rough-Substrates-Excel-Tool-2022-01-31(1)%20(4).xlsx" TargetMode="External"/><Relationship Id="rId1" Type="http://schemas.openxmlformats.org/officeDocument/2006/relationships/externalLinkPath" Target="/Users/Audrey/Downloads/Coatings-on-Rough-Substrates-Excel-Tool-2022-01-31(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porting Tool"/>
      <sheetName val="Feedback"/>
    </sheetNames>
    <sheetDataSet>
      <sheetData sheetId="0"/>
      <sheetData sheetId="1"/>
      <sheetData sheetId="2">
        <row r="2">
          <cell r="A2">
            <v>1</v>
          </cell>
          <cell r="B2" t="str">
            <v>← Super</v>
          </cell>
          <cell r="C2">
            <v>19</v>
          </cell>
          <cell r="D2" t="str">
            <v>→Nearly there</v>
          </cell>
          <cell r="H2" t="str">
            <v>ft²/gal</v>
          </cell>
        </row>
        <row r="3">
          <cell r="A3">
            <v>2</v>
          </cell>
          <cell r="B3" t="str">
            <v>← Fantastic</v>
          </cell>
          <cell r="C3">
            <v>20</v>
          </cell>
          <cell r="D3" t="str">
            <v>→Not quite</v>
          </cell>
          <cell r="H3" t="str">
            <v>gallon per square (gal/100ft²)</v>
          </cell>
        </row>
        <row r="4">
          <cell r="A4">
            <v>3</v>
          </cell>
          <cell r="B4" t="str">
            <v>← You're Awesome</v>
          </cell>
          <cell r="C4">
            <v>21</v>
          </cell>
          <cell r="D4" t="str">
            <v>→Wanna try that one again?</v>
          </cell>
          <cell r="H4" t="str">
            <v>mils (wet film thickness)</v>
          </cell>
        </row>
        <row r="5">
          <cell r="A5">
            <v>4</v>
          </cell>
          <cell r="B5" t="str">
            <v>← Way to Go</v>
          </cell>
          <cell r="C5">
            <v>22</v>
          </cell>
          <cell r="D5" t="str">
            <v>→Better check this one</v>
          </cell>
        </row>
        <row r="6">
          <cell r="A6">
            <v>5</v>
          </cell>
          <cell r="B6" t="str">
            <v>← Perfect</v>
          </cell>
          <cell r="C6">
            <v>23</v>
          </cell>
          <cell r="D6" t="str">
            <v>→Out of range</v>
          </cell>
        </row>
        <row r="7">
          <cell r="A7">
            <v>6</v>
          </cell>
          <cell r="B7" t="str">
            <v>← Not only beautiful, this is brilliant too</v>
          </cell>
          <cell r="C7">
            <v>24</v>
          </cell>
          <cell r="D7" t="str">
            <v>→Not within the target</v>
          </cell>
        </row>
        <row r="8">
          <cell r="A8">
            <v>7</v>
          </cell>
          <cell r="C8">
            <v>25</v>
          </cell>
          <cell r="D8" t="str">
            <v>→Please retest</v>
          </cell>
        </row>
        <row r="9">
          <cell r="A9">
            <v>8</v>
          </cell>
          <cell r="C9">
            <v>26</v>
          </cell>
          <cell r="D9" t="str">
            <v>→A new sample may be needed</v>
          </cell>
        </row>
        <row r="10">
          <cell r="A10">
            <v>9</v>
          </cell>
          <cell r="C10">
            <v>27</v>
          </cell>
          <cell r="D10" t="str">
            <v>→Take another run</v>
          </cell>
        </row>
        <row r="11">
          <cell r="A11">
            <v>10</v>
          </cell>
          <cell r="C11">
            <v>28</v>
          </cell>
          <cell r="D11" t="str">
            <v>→Try once more</v>
          </cell>
        </row>
        <row r="12">
          <cell r="A12">
            <v>11</v>
          </cell>
          <cell r="C12">
            <v>29</v>
          </cell>
          <cell r="D12" t="str">
            <v>→Sorry, not quite within range</v>
          </cell>
        </row>
        <row r="13">
          <cell r="A13">
            <v>12</v>
          </cell>
          <cell r="C13">
            <v>30</v>
          </cell>
          <cell r="D13" t="str">
            <v>→Deviation is a little high on this one</v>
          </cell>
        </row>
        <row r="14">
          <cell r="A14">
            <v>13</v>
          </cell>
          <cell r="C14">
            <v>31</v>
          </cell>
          <cell r="D14" t="str">
            <v>→Unfortunatly we can't submit this one</v>
          </cell>
        </row>
        <row r="15">
          <cell r="A15">
            <v>14</v>
          </cell>
          <cell r="C15">
            <v>32</v>
          </cell>
          <cell r="D15" t="str">
            <v>→Perhaps another go is in order</v>
          </cell>
        </row>
        <row r="16">
          <cell r="A16">
            <v>15</v>
          </cell>
          <cell r="C16">
            <v>33</v>
          </cell>
          <cell r="D16" t="str">
            <v>→Close, but no cigar</v>
          </cell>
        </row>
        <row r="17">
          <cell r="A17">
            <v>16</v>
          </cell>
          <cell r="C17">
            <v>34</v>
          </cell>
          <cell r="D17" t="str">
            <v>→Slightly out of bounds</v>
          </cell>
        </row>
        <row r="18">
          <cell r="A18">
            <v>17</v>
          </cell>
          <cell r="C18">
            <v>35</v>
          </cell>
          <cell r="D18" t="str">
            <v>→You can do better</v>
          </cell>
        </row>
        <row r="19">
          <cell r="A19">
            <v>18</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S1:S981"/>
  <sheetViews>
    <sheetView workbookViewId="0">
      <selection activeCell="S2" sqref="S2"/>
    </sheetView>
  </sheetViews>
  <sheetFormatPr baseColWidth="10" defaultColWidth="11.28515625" defaultRowHeight="15" customHeight="1" x14ac:dyDescent="0.2"/>
  <cols>
    <col min="1" max="26" width="11" customWidth="1"/>
  </cols>
  <sheetData>
    <row r="1" spans="19:19" ht="15.75" customHeight="1" x14ac:dyDescent="0.2"/>
    <row r="2" spans="19:19" ht="15.75" customHeight="1" x14ac:dyDescent="0.2">
      <c r="S2" s="114"/>
    </row>
    <row r="3" spans="19:19" ht="15.75" customHeight="1" x14ac:dyDescent="0.2"/>
    <row r="4" spans="19:19" ht="15.75" customHeight="1" x14ac:dyDescent="0.2"/>
    <row r="5" spans="19:19" ht="15.75" customHeight="1" x14ac:dyDescent="0.2"/>
    <row r="6" spans="19:19" ht="15.75" customHeight="1" x14ac:dyDescent="0.2"/>
    <row r="7" spans="19:19" ht="15.75" customHeight="1" x14ac:dyDescent="0.2"/>
    <row r="8" spans="19:19" ht="15.75" customHeight="1" x14ac:dyDescent="0.2"/>
    <row r="9" spans="19:19" ht="15.75" customHeight="1" x14ac:dyDescent="0.2"/>
    <row r="10" spans="19:19" ht="15.75" customHeight="1" x14ac:dyDescent="0.2"/>
    <row r="11" spans="19:19" ht="15.75" customHeight="1" x14ac:dyDescent="0.2"/>
    <row r="12" spans="19:19" ht="15.75" customHeight="1" x14ac:dyDescent="0.2"/>
    <row r="13" spans="19:19" ht="15.75" customHeight="1" x14ac:dyDescent="0.2"/>
    <row r="14" spans="19:19" ht="15.75" customHeight="1" x14ac:dyDescent="0.2"/>
    <row r="15" spans="19:19" ht="15.75" customHeight="1" x14ac:dyDescent="0.2"/>
    <row r="16" spans="19:1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sheetData>
  <sheetProtection algorithmName="SHA-512" hashValue="93Q1ZCrY+3rviR/3Uq2i7MKyDI+SvndgG2q9wkpy/lt8duCdU/eNdg0NVQ67X3rRkeSG/ncEdkmr4CVKRPiKrQ==" saltValue="/k/k7S8GZ5S7ppBbU52i+Q==" spinCount="100000" sheet="1" objects="1" scenarios="1" selectLockedCell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3738-494E-1642-AA51-0264C56327CE}">
  <dimension ref="A1:M1000"/>
  <sheetViews>
    <sheetView workbookViewId="0">
      <selection activeCell="D25" sqref="D25"/>
    </sheetView>
  </sheetViews>
  <sheetFormatPr baseColWidth="10" defaultColWidth="11.28515625" defaultRowHeight="15" customHeight="1" x14ac:dyDescent="0.2"/>
  <cols>
    <col min="1" max="1" width="11" style="66" customWidth="1"/>
    <col min="2" max="2" width="12.7109375" style="66" customWidth="1"/>
    <col min="3" max="6" width="16.42578125" style="66" customWidth="1"/>
    <col min="7" max="7" width="41.7109375" style="66" customWidth="1"/>
    <col min="8" max="8" width="11" style="66" customWidth="1"/>
    <col min="9" max="9" width="38.7109375" style="66" customWidth="1"/>
    <col min="10" max="10" width="8" style="66" customWidth="1"/>
    <col min="11" max="11" width="7.7109375" style="66" customWidth="1"/>
    <col min="12" max="26" width="11" style="66" customWidth="1"/>
    <col min="27" max="16384" width="11.28515625" style="66"/>
  </cols>
  <sheetData>
    <row r="1" spans="1:12" ht="15.75" customHeight="1" x14ac:dyDescent="0.2">
      <c r="A1" s="65" t="s">
        <v>146</v>
      </c>
      <c r="G1" s="67"/>
    </row>
    <row r="2" spans="1:12" ht="15.75" customHeight="1" x14ac:dyDescent="0.2">
      <c r="A2" s="65"/>
      <c r="G2" s="67"/>
    </row>
    <row r="3" spans="1:12" ht="22.5" customHeight="1" x14ac:dyDescent="0.2">
      <c r="B3" s="153" t="s">
        <v>0</v>
      </c>
      <c r="C3" s="154"/>
      <c r="D3" s="163"/>
      <c r="E3" s="164"/>
      <c r="F3" s="152"/>
    </row>
    <row r="4" spans="1:12" ht="22.5" customHeight="1" x14ac:dyDescent="0.2">
      <c r="B4" s="153" t="s">
        <v>1</v>
      </c>
      <c r="C4" s="154"/>
      <c r="D4" s="163"/>
      <c r="E4" s="164"/>
      <c r="F4" s="152"/>
    </row>
    <row r="5" spans="1:12" ht="22.5" customHeight="1" x14ac:dyDescent="0.2">
      <c r="B5" s="153" t="s">
        <v>2</v>
      </c>
      <c r="C5" s="154"/>
      <c r="D5" s="163"/>
      <c r="E5" s="164"/>
      <c r="F5" s="152"/>
    </row>
    <row r="6" spans="1:12" ht="9" customHeight="1" x14ac:dyDescent="0.2">
      <c r="B6" s="68"/>
      <c r="C6" s="68"/>
      <c r="D6" s="67"/>
      <c r="E6" s="67"/>
      <c r="F6" s="67"/>
    </row>
    <row r="7" spans="1:12" ht="22.5" customHeight="1" x14ac:dyDescent="0.2">
      <c r="B7" s="153" t="s">
        <v>3</v>
      </c>
      <c r="C7" s="154"/>
      <c r="D7" s="163"/>
      <c r="E7" s="164"/>
      <c r="F7" s="152"/>
      <c r="I7" s="67"/>
      <c r="J7" s="67"/>
    </row>
    <row r="8" spans="1:12" ht="22.5" customHeight="1" x14ac:dyDescent="0.2">
      <c r="B8" s="153" t="s">
        <v>4</v>
      </c>
      <c r="C8" s="154"/>
      <c r="D8" s="106"/>
      <c r="E8" s="107"/>
      <c r="F8" s="108"/>
      <c r="G8" s="69" t="s">
        <v>5</v>
      </c>
      <c r="I8" s="67"/>
      <c r="J8" s="67"/>
    </row>
    <row r="9" spans="1:12" ht="22.5" customHeight="1" x14ac:dyDescent="0.2">
      <c r="B9" s="153" t="s">
        <v>6</v>
      </c>
      <c r="C9" s="154"/>
      <c r="D9" s="163"/>
      <c r="E9" s="164"/>
      <c r="F9" s="152"/>
    </row>
    <row r="10" spans="1:12" ht="22.5" customHeight="1" x14ac:dyDescent="0.2">
      <c r="B10" s="153" t="s">
        <v>7</v>
      </c>
      <c r="C10" s="154"/>
      <c r="D10" s="163"/>
      <c r="E10" s="164"/>
      <c r="F10" s="152"/>
      <c r="H10" s="70"/>
      <c r="K10" s="71"/>
      <c r="L10" s="71"/>
    </row>
    <row r="11" spans="1:12" ht="10.5" customHeight="1" x14ac:dyDescent="0.2">
      <c r="D11" s="67"/>
      <c r="E11" s="67"/>
      <c r="F11" s="67"/>
      <c r="K11" s="71"/>
    </row>
    <row r="12" spans="1:12" ht="15.75" customHeight="1" x14ac:dyDescent="0.2">
      <c r="A12" s="65" t="s">
        <v>8</v>
      </c>
      <c r="K12" s="71"/>
    </row>
    <row r="13" spans="1:12" ht="21.75" customHeight="1" x14ac:dyDescent="0.2">
      <c r="B13" s="72" t="s">
        <v>9</v>
      </c>
      <c r="C13" s="72"/>
      <c r="E13" s="148" t="s">
        <v>10</v>
      </c>
      <c r="F13" s="149"/>
    </row>
    <row r="14" spans="1:12" ht="22.5" customHeight="1" x14ac:dyDescent="0.2">
      <c r="B14" s="150" t="s">
        <v>11</v>
      </c>
      <c r="C14" s="147"/>
      <c r="D14" s="109"/>
      <c r="E14" s="151" t="s">
        <v>98</v>
      </c>
      <c r="F14" s="152"/>
      <c r="H14" s="71"/>
    </row>
    <row r="15" spans="1:12" ht="22.5" customHeight="1" x14ac:dyDescent="0.2">
      <c r="B15" s="153" t="s">
        <v>12</v>
      </c>
      <c r="C15" s="154"/>
      <c r="D15" s="110"/>
      <c r="E15" s="68" t="s">
        <v>13</v>
      </c>
    </row>
    <row r="16" spans="1:12" ht="15.75" customHeight="1" x14ac:dyDescent="0.2">
      <c r="B16" s="153" t="s">
        <v>14</v>
      </c>
      <c r="C16" s="154"/>
      <c r="D16" s="73" t="str">
        <f>IFERROR(IF(E14=[1]Feedback!H4,D15/((231/(12^3)*1000*12)/D14),IF(E14=[1]Feedback!H3,D15/(100/D14),IF(E14=[1]Feedback!H2,D15/D14))),"Input needed")</f>
        <v>Input needed</v>
      </c>
      <c r="E16" s="68" t="s">
        <v>15</v>
      </c>
    </row>
    <row r="17" spans="1:13" ht="9.75" customHeight="1" x14ac:dyDescent="0.2"/>
    <row r="18" spans="1:13" ht="15.75" customHeight="1" x14ac:dyDescent="0.2">
      <c r="A18" s="65" t="s">
        <v>16</v>
      </c>
    </row>
    <row r="19" spans="1:13" ht="15.75" customHeight="1" x14ac:dyDescent="0.2">
      <c r="A19" s="74"/>
      <c r="B19" s="155" t="s">
        <v>9</v>
      </c>
      <c r="C19" s="156"/>
      <c r="D19" s="156"/>
    </row>
    <row r="20" spans="1:13" ht="15.75" customHeight="1" x14ac:dyDescent="0.2">
      <c r="A20" s="74"/>
      <c r="D20" s="75" t="s">
        <v>17</v>
      </c>
      <c r="E20" s="75" t="s">
        <v>18</v>
      </c>
      <c r="F20" s="75" t="s">
        <v>19</v>
      </c>
    </row>
    <row r="21" spans="1:13" ht="22.5" customHeight="1" x14ac:dyDescent="0.2">
      <c r="A21" s="74"/>
      <c r="B21" s="153" t="s">
        <v>20</v>
      </c>
      <c r="C21" s="154"/>
      <c r="D21" s="111">
        <v>4</v>
      </c>
      <c r="E21" s="111">
        <v>6</v>
      </c>
      <c r="F21" s="76">
        <f>(E21*D21)/144</f>
        <v>0.16666666666666666</v>
      </c>
      <c r="L21" s="70"/>
      <c r="M21" s="77"/>
    </row>
    <row r="22" spans="1:13" ht="15.75" customHeight="1" x14ac:dyDescent="0.2">
      <c r="B22" s="157" t="s">
        <v>21</v>
      </c>
      <c r="C22" s="158"/>
      <c r="D22" s="158"/>
      <c r="E22" s="158"/>
      <c r="F22" s="158"/>
    </row>
    <row r="23" spans="1:13" ht="15.75" customHeight="1" x14ac:dyDescent="0.2">
      <c r="B23" s="159" t="s">
        <v>22</v>
      </c>
      <c r="C23" s="160"/>
      <c r="D23" s="154"/>
      <c r="E23" s="78" t="str">
        <f>IF((D21)&gt;3.99,IF((E21)&gt;5.99,"Yes","No"),"No")</f>
        <v>Yes</v>
      </c>
    </row>
    <row r="24" spans="1:13" ht="15.75" customHeight="1" x14ac:dyDescent="0.2">
      <c r="F24" s="69"/>
    </row>
    <row r="25" spans="1:13" ht="15.75" customHeight="1" x14ac:dyDescent="0.2">
      <c r="B25" s="161" t="s">
        <v>106</v>
      </c>
      <c r="C25" s="145"/>
      <c r="D25" s="79" t="str">
        <f>IFERROR(D16*F21*16,"Not yet calculated")</f>
        <v>Not yet calculated</v>
      </c>
      <c r="E25" s="66" t="s">
        <v>23</v>
      </c>
    </row>
    <row r="26" spans="1:13" ht="15.75" customHeight="1" x14ac:dyDescent="0.2">
      <c r="B26" s="146"/>
      <c r="C26" s="147"/>
      <c r="D26" s="79" t="str">
        <f>IFERROR(D25*28.35,"Not yet calculated")</f>
        <v>Not yet calculated</v>
      </c>
      <c r="E26" s="66" t="s">
        <v>24</v>
      </c>
    </row>
    <row r="27" spans="1:13" ht="7.5" customHeight="1" x14ac:dyDescent="0.2">
      <c r="D27" s="80"/>
    </row>
    <row r="28" spans="1:13" ht="19.5" customHeight="1" x14ac:dyDescent="0.2">
      <c r="A28" s="69" t="s">
        <v>147</v>
      </c>
      <c r="D28" s="80"/>
      <c r="G28" s="69" t="s">
        <v>25</v>
      </c>
    </row>
    <row r="29" spans="1:13" ht="15.75" customHeight="1" x14ac:dyDescent="0.2">
      <c r="B29" s="162"/>
      <c r="C29" s="147"/>
      <c r="D29" s="81" t="s">
        <v>107</v>
      </c>
      <c r="E29" s="75" t="s">
        <v>108</v>
      </c>
      <c r="G29" s="66" t="s">
        <v>109</v>
      </c>
    </row>
    <row r="30" spans="1:13" ht="15.75" customHeight="1" x14ac:dyDescent="0.2">
      <c r="B30" s="144" t="s">
        <v>110</v>
      </c>
      <c r="C30" s="145"/>
      <c r="D30" s="82" t="str">
        <f>IF(ISNUMBER($D$25),$D$25-(0.2*$D$25),"TBD")</f>
        <v>TBD</v>
      </c>
      <c r="E30" s="82" t="str">
        <f>IF(ISNUMBER($D$25),$D$25+(0.2*$D$25),"TBD")</f>
        <v>TBD</v>
      </c>
      <c r="F30" s="66" t="s">
        <v>23</v>
      </c>
      <c r="G30" s="66" t="s">
        <v>111</v>
      </c>
    </row>
    <row r="31" spans="1:13" ht="15.75" customHeight="1" x14ac:dyDescent="0.2">
      <c r="B31" s="146"/>
      <c r="C31" s="147"/>
      <c r="D31" s="83" t="str">
        <f>IF(ISNUMBER($D$26),$D$26-(0.2*$D$26),"TBD")</f>
        <v>TBD</v>
      </c>
      <c r="E31" s="83" t="str">
        <f>IF(ISNUMBER($D$26),$D$26+(0.2*$D$26),"TBD")</f>
        <v>TBD</v>
      </c>
      <c r="F31" s="66" t="s">
        <v>24</v>
      </c>
      <c r="G31" s="66" t="s">
        <v>112</v>
      </c>
    </row>
    <row r="32" spans="1:13" ht="15.75" customHeight="1" thickBot="1" x14ac:dyDescent="0.25">
      <c r="A32" s="74"/>
      <c r="H32" s="74"/>
    </row>
    <row r="33" spans="1:8" ht="15.75" customHeight="1" x14ac:dyDescent="0.2">
      <c r="A33" s="74"/>
      <c r="B33" s="84" t="s">
        <v>26</v>
      </c>
      <c r="C33" s="85" t="s">
        <v>113</v>
      </c>
      <c r="D33" s="86" t="s">
        <v>114</v>
      </c>
      <c r="E33" s="87" t="s">
        <v>115</v>
      </c>
      <c r="F33" s="88" t="s">
        <v>116</v>
      </c>
      <c r="G33" s="84" t="s">
        <v>27</v>
      </c>
      <c r="H33" s="74"/>
    </row>
    <row r="34" spans="1:8" ht="22.5" customHeight="1" x14ac:dyDescent="0.2">
      <c r="A34" s="89"/>
      <c r="B34" s="112" t="s">
        <v>28</v>
      </c>
      <c r="C34" s="109"/>
      <c r="D34" s="113"/>
      <c r="E34" s="90" t="str">
        <f t="shared" ref="E34:E42" si="0">IF(COUNT(C34:D34)=2,D34-C34,"Input needed")</f>
        <v>Input needed</v>
      </c>
      <c r="F34" s="91" t="str">
        <f t="shared" ref="F34:F42" si="1">IF(E34&lt;$D$31,"No",IF(E34&gt;$E$31,"No","Yes"))</f>
        <v>No</v>
      </c>
      <c r="G34" s="92" t="str">
        <f ca="1">IF(ISNUMBER(E34),IF(E34&lt;$D$31,VLOOKUP(RANDBETWEEN(MIN([1]Feedback!$C$2:$C$21),MAX([1]Feedback!$C$2:$C$21)),[1]Feedback!$C$2:$D$22,2),IF(E34&gt;$E$31,VLOOKUP(RANDBETWEEN(MIN([1]Feedback!$C$2:$C$21),MAX([1]Feedback!$C$2:$C$21)),[1]Feedback!$C$2:$D$22,2),VLOOKUP(RANDBETWEEN(MIN([1]Feedback!$A$2:$A$21),MAX([1]Feedback!$A$2:$A$21)),[1]Feedback!$A$2:$B$7,2)))," ")</f>
        <v xml:space="preserve"> </v>
      </c>
    </row>
    <row r="35" spans="1:8" ht="22.5" customHeight="1" x14ac:dyDescent="0.2">
      <c r="A35" s="89"/>
      <c r="B35" s="112" t="s">
        <v>29</v>
      </c>
      <c r="C35" s="109"/>
      <c r="D35" s="113"/>
      <c r="E35" s="90" t="str">
        <f t="shared" si="0"/>
        <v>Input needed</v>
      </c>
      <c r="F35" s="91" t="str">
        <f t="shared" si="1"/>
        <v>No</v>
      </c>
      <c r="G35" s="92" t="str">
        <f ca="1">IF(ISNUMBER(E35),IF(E35&lt;$D$31,VLOOKUP(RANDBETWEEN(MIN([1]Feedback!$C$2:$C$21),MAX([1]Feedback!$C$2:$C$21)),[1]Feedback!$C$2:$D$22,2),IF(E35&gt;$E$31,VLOOKUP(RANDBETWEEN(MIN([1]Feedback!$C$2:$C$21),MAX([1]Feedback!$C$2:$C$21)),[1]Feedback!$C$2:$D$22,2),VLOOKUP(RANDBETWEEN(MIN([1]Feedback!$A$2:$A$21),MAX([1]Feedback!$A$2:$A$21)),[1]Feedback!$A$2:$B$7,2)))," ")</f>
        <v xml:space="preserve"> </v>
      </c>
    </row>
    <row r="36" spans="1:8" ht="22.5" customHeight="1" x14ac:dyDescent="0.2">
      <c r="A36" s="89"/>
      <c r="B36" s="112" t="s">
        <v>30</v>
      </c>
      <c r="C36" s="109"/>
      <c r="D36" s="113"/>
      <c r="E36" s="90" t="str">
        <f t="shared" si="0"/>
        <v>Input needed</v>
      </c>
      <c r="F36" s="91" t="str">
        <f t="shared" si="1"/>
        <v>No</v>
      </c>
      <c r="G36" s="92" t="str">
        <f ca="1">IF(ISNUMBER(E36),IF(E36&lt;$D$31,VLOOKUP(RANDBETWEEN(MIN([1]Feedback!$C$2:$C$21),MAX([1]Feedback!$C$2:$C$21)),[1]Feedback!$C$2:$D$22,2),IF(E36&gt;$E$31,VLOOKUP(RANDBETWEEN(MIN([1]Feedback!$C$2:$C$21),MAX([1]Feedback!$C$2:$C$21)),[1]Feedback!$C$2:$D$22,2),VLOOKUP(RANDBETWEEN(MIN([1]Feedback!$A$2:$A$21),MAX([1]Feedback!$A$2:$A$21)),[1]Feedback!$A$2:$B$7,2)))," ")</f>
        <v xml:space="preserve"> </v>
      </c>
    </row>
    <row r="37" spans="1:8" ht="22.5" customHeight="1" x14ac:dyDescent="0.2">
      <c r="A37" s="89"/>
      <c r="B37" s="112" t="s">
        <v>31</v>
      </c>
      <c r="C37" s="109"/>
      <c r="D37" s="113"/>
      <c r="E37" s="90" t="str">
        <f t="shared" si="0"/>
        <v>Input needed</v>
      </c>
      <c r="F37" s="91" t="str">
        <f t="shared" si="1"/>
        <v>No</v>
      </c>
      <c r="G37" s="92" t="str">
        <f ca="1">IF(ISNUMBER(E37),IF(E37&lt;$D$31,VLOOKUP(RANDBETWEEN(MIN([1]Feedback!$C$2:$C$21),MAX([1]Feedback!$C$2:$C$21)),[1]Feedback!$C$2:$D$22,2),IF(E37&gt;$E$31,VLOOKUP(RANDBETWEEN(MIN([1]Feedback!$C$2:$C$21),MAX([1]Feedback!$C$2:$C$21)),[1]Feedback!$C$2:$D$22,2),VLOOKUP(RANDBETWEEN(MIN([1]Feedback!$A$2:$A$21),MAX([1]Feedback!$A$2:$A$21)),[1]Feedback!$A$2:$B$7,2)))," ")</f>
        <v xml:space="preserve"> </v>
      </c>
    </row>
    <row r="38" spans="1:8" ht="22.5" customHeight="1" x14ac:dyDescent="0.2">
      <c r="A38" s="89"/>
      <c r="B38" s="112" t="s">
        <v>32</v>
      </c>
      <c r="C38" s="109"/>
      <c r="D38" s="113"/>
      <c r="E38" s="90" t="str">
        <f t="shared" si="0"/>
        <v>Input needed</v>
      </c>
      <c r="F38" s="91" t="str">
        <f t="shared" si="1"/>
        <v>No</v>
      </c>
      <c r="G38" s="92" t="str">
        <f ca="1">IF(ISNUMBER(E38),IF(E38&lt;$D$31,VLOOKUP(RANDBETWEEN(MIN([1]Feedback!$C$2:$C$21),MAX([1]Feedback!$C$2:$C$21)),[1]Feedback!$C$2:$D$22,2),IF(E38&gt;$E$31,VLOOKUP(RANDBETWEEN(MIN([1]Feedback!$C$2:$C$21),MAX([1]Feedback!$C$2:$C$21)),[1]Feedback!$C$2:$D$22,2),VLOOKUP(RANDBETWEEN(MIN([1]Feedback!$A$2:$A$21),MAX([1]Feedback!$A$2:$A$21)),[1]Feedback!$A$2:$B$7,2)))," ")</f>
        <v xml:space="preserve"> </v>
      </c>
    </row>
    <row r="39" spans="1:8" ht="22.5" customHeight="1" x14ac:dyDescent="0.2">
      <c r="A39" s="89"/>
      <c r="B39" s="112" t="s">
        <v>33</v>
      </c>
      <c r="C39" s="109"/>
      <c r="D39" s="113"/>
      <c r="E39" s="90" t="str">
        <f t="shared" si="0"/>
        <v>Input needed</v>
      </c>
      <c r="F39" s="91" t="str">
        <f t="shared" si="1"/>
        <v>No</v>
      </c>
      <c r="G39" s="92" t="str">
        <f ca="1">IF(ISNUMBER(E39),IF(E39&lt;$D$31,VLOOKUP(RANDBETWEEN(MIN([1]Feedback!$C$2:$C$21),MAX([1]Feedback!$C$2:$C$21)),[1]Feedback!$C$2:$D$22,2),IF(E39&gt;$E$31,VLOOKUP(RANDBETWEEN(MIN([1]Feedback!$C$2:$C$21),MAX([1]Feedback!$C$2:$C$21)),[1]Feedback!$C$2:$D$22,2),VLOOKUP(RANDBETWEEN(MIN([1]Feedback!$A$2:$A$21),MAX([1]Feedback!$A$2:$A$21)),[1]Feedback!$A$2:$B$7,2)))," ")</f>
        <v xml:space="preserve"> </v>
      </c>
      <c r="H39" s="74"/>
    </row>
    <row r="40" spans="1:8" ht="22.5" customHeight="1" x14ac:dyDescent="0.2">
      <c r="A40" s="89"/>
      <c r="B40" s="112" t="s">
        <v>34</v>
      </c>
      <c r="C40" s="109"/>
      <c r="D40" s="113"/>
      <c r="E40" s="90" t="str">
        <f t="shared" si="0"/>
        <v>Input needed</v>
      </c>
      <c r="F40" s="91" t="str">
        <f t="shared" si="1"/>
        <v>No</v>
      </c>
      <c r="G40" s="92" t="str">
        <f ca="1">IF(ISNUMBER(E40),IF(E40&lt;$D$31,VLOOKUP(RANDBETWEEN(MIN([1]Feedback!$C$2:$C$21),MAX([1]Feedback!$C$2:$C$21)),[1]Feedback!$C$2:$D$22,2),IF(E40&gt;$E$31,VLOOKUP(RANDBETWEEN(MIN([1]Feedback!$C$2:$C$21),MAX([1]Feedback!$C$2:$C$21)),[1]Feedback!$C$2:$D$22,2),VLOOKUP(RANDBETWEEN(MIN([1]Feedback!$A$2:$A$21),MAX([1]Feedback!$A$2:$A$21)),[1]Feedback!$A$2:$B$7,2)))," ")</f>
        <v xml:space="preserve"> </v>
      </c>
      <c r="H40" s="74"/>
    </row>
    <row r="41" spans="1:8" ht="22.5" customHeight="1" x14ac:dyDescent="0.2">
      <c r="A41" s="89"/>
      <c r="B41" s="112" t="s">
        <v>35</v>
      </c>
      <c r="C41" s="109"/>
      <c r="D41" s="113"/>
      <c r="E41" s="90" t="str">
        <f t="shared" si="0"/>
        <v>Input needed</v>
      </c>
      <c r="F41" s="91" t="str">
        <f t="shared" si="1"/>
        <v>No</v>
      </c>
      <c r="G41" s="92" t="str">
        <f ca="1">IF(ISNUMBER(E41),IF(E41&lt;$D$31,VLOOKUP(RANDBETWEEN(MIN([1]Feedback!$C$2:$C$21),MAX([1]Feedback!$C$2:$C$21)),[1]Feedback!$C$2:$D$22,2),IF(E41&gt;$E$31,VLOOKUP(RANDBETWEEN(MIN([1]Feedback!$C$2:$C$21),MAX([1]Feedback!$C$2:$C$21)),[1]Feedback!$C$2:$D$22,2),VLOOKUP(RANDBETWEEN(MIN([1]Feedback!$A$2:$A$21),MAX([1]Feedback!$A$2:$A$21)),[1]Feedback!$A$2:$B$7,2)))," ")</f>
        <v xml:space="preserve"> </v>
      </c>
    </row>
    <row r="42" spans="1:8" ht="22.5" customHeight="1" thickBot="1" x14ac:dyDescent="0.25">
      <c r="A42" s="89"/>
      <c r="B42" s="112" t="s">
        <v>36</v>
      </c>
      <c r="C42" s="109"/>
      <c r="D42" s="113"/>
      <c r="E42" s="93" t="str">
        <f t="shared" si="0"/>
        <v>Input needed</v>
      </c>
      <c r="F42" s="91" t="str">
        <f t="shared" si="1"/>
        <v>No</v>
      </c>
      <c r="G42" s="92" t="str">
        <f ca="1">IF(ISNUMBER(E42),IF(E42&lt;$D$31,VLOOKUP(RANDBETWEEN(MIN([1]Feedback!$C$2:$C$21),MAX([1]Feedback!$C$2:$C$21)),[1]Feedback!$C$2:$D$22,2),IF(E42&gt;$E$31,VLOOKUP(RANDBETWEEN(MIN([1]Feedback!$C$2:$C$21),MAX([1]Feedback!$C$2:$C$21)),[1]Feedback!$C$2:$D$22,2),VLOOKUP(RANDBETWEEN(MIN([1]Feedback!$A$2:$A$21),MAX([1]Feedback!$A$2:$A$21)),[1]Feedback!$A$2:$B$7,2)))," ")</f>
        <v xml:space="preserve"> </v>
      </c>
    </row>
    <row r="43" spans="1:8" ht="15.75" customHeight="1" x14ac:dyDescent="0.2"/>
    <row r="44" spans="1:8" ht="15.75" customHeight="1" x14ac:dyDescent="0.2"/>
    <row r="45" spans="1:8" ht="15.75" customHeight="1" x14ac:dyDescent="0.2"/>
    <row r="46" spans="1:8" ht="15.75" customHeight="1" x14ac:dyDescent="0.2"/>
    <row r="47" spans="1:8" ht="31.5" customHeight="1" x14ac:dyDescent="0.2"/>
    <row r="48" spans="1: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28.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27"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JszmXaI3j6oI/0CotKXtiObTQMmhX8OqNJOzEpW35lc1gjHw8g65OKiHOLXJWbw5M+9LbTHfHti+HMt22Ef7w==" saltValue="yoNb2sPtkK9eDmCVyMA2ng==" spinCount="100000" sheet="1" objects="1" scenarios="1"/>
  <mergeCells count="25">
    <mergeCell ref="B10:C10"/>
    <mergeCell ref="D10:F10"/>
    <mergeCell ref="B3:C3"/>
    <mergeCell ref="D3:F3"/>
    <mergeCell ref="B4:C4"/>
    <mergeCell ref="D4:F4"/>
    <mergeCell ref="B5:C5"/>
    <mergeCell ref="D5:F5"/>
    <mergeCell ref="B7:C7"/>
    <mergeCell ref="D7:F7"/>
    <mergeCell ref="B8:C8"/>
    <mergeCell ref="B9:C9"/>
    <mergeCell ref="D9:F9"/>
    <mergeCell ref="B30:C31"/>
    <mergeCell ref="E13:F13"/>
    <mergeCell ref="B14:C14"/>
    <mergeCell ref="E14:F14"/>
    <mergeCell ref="B15:C15"/>
    <mergeCell ref="B16:C16"/>
    <mergeCell ref="B19:D19"/>
    <mergeCell ref="B21:C21"/>
    <mergeCell ref="B22:F22"/>
    <mergeCell ref="B23:D23"/>
    <mergeCell ref="B25:C26"/>
    <mergeCell ref="B29:C29"/>
  </mergeCells>
  <conditionalFormatting sqref="E23">
    <cfRule type="containsText" dxfId="45" priority="1" operator="containsText" text="Yes">
      <formula>NOT(ISERROR(SEARCH(("Yes"),(E23))))</formula>
    </cfRule>
    <cfRule type="containsText" dxfId="44" priority="2" operator="containsText" text="No">
      <formula>NOT(ISERROR(SEARCH(("No"),(E23))))</formula>
    </cfRule>
  </conditionalFormatting>
  <conditionalFormatting sqref="F34:F42">
    <cfRule type="containsText" dxfId="43" priority="6" operator="containsText" text="Yes">
      <formula>NOT(ISERROR(SEARCH(("Yes"),(F34))))</formula>
    </cfRule>
    <cfRule type="containsText" dxfId="42" priority="7" operator="containsText" text="No">
      <formula>NOT(ISERROR(SEARCH(("No"),(F34))))</formula>
    </cfRule>
  </conditionalFormatting>
  <conditionalFormatting sqref="G34:G42">
    <cfRule type="containsText" dxfId="41" priority="3" operator="containsText" text="→">
      <formula>NOT(ISERROR(SEARCH(("→"),(G34))))</formula>
    </cfRule>
    <cfRule type="containsText" dxfId="40" priority="4" operator="containsText" text="←">
      <formula>NOT(ISERROR(SEARCH(("←"),(G34))))</formula>
    </cfRule>
    <cfRule type="cellIs" dxfId="39" priority="5" operator="between">
      <formula>1</formula>
      <formula>18</formula>
    </cfRule>
  </conditionalFormatting>
  <dataValidations count="4">
    <dataValidation type="decimal" operator="greaterThanOrEqual" allowBlank="1" showInputMessage="1" prompt="M2 - Input the recorced mass of the specimen following applicaiton of the top coat. The recorded value should  be in units of grams (g)." sqref="D35:D42" xr:uid="{A21E6FB1-4C23-B74E-9D37-4E2D7343490F}">
      <formula1>C35</formula1>
    </dataValidation>
    <dataValidation type="decimal" operator="greaterThan" allowBlank="1" showInputMessage="1" prompt="M1 - Enter the recorded mass of the prepared rough substrate. Ensure all loose granules have been removed prior to weighing. Recorded value should be in units of grams (g)." sqref="C34:C42" xr:uid="{DFDF8D5F-DB7C-7844-8A8E-3B3E3162B99C}">
      <formula1>0</formula1>
    </dataValidation>
    <dataValidation type="decimal" operator="greaterThan" allowBlank="1" showInputMessage="1" showErrorMessage="1" prompt="Application Rate - Input the application rate listed on the product's TDS supplied by the Licensee. Select the appropriate application rate units in the adjacent cell. _x000a_" sqref="D14" xr:uid="{0402E752-D988-434A-832A-377A9A1299C6}">
      <formula1>0</formula1>
    </dataValidation>
    <dataValidation type="decimal" operator="greaterThanOrEqual" allowBlank="1" showInputMessage="1" prompt="M2 - Input the recorced mass of the specimen following application of the top coat. The recorded value should be in units of grams (g)._x000a_" sqref="D34" xr:uid="{1DF6B103-4412-FD4F-9279-5BFCF37BF3E6}">
      <formula1>C34</formula1>
    </dataValidation>
  </dataValidations>
  <pageMargins left="0.7" right="0.7" top="0.75" bottom="0.75" header="0" footer="0"/>
  <pageSetup scale="77" orientation="portrait"/>
  <headerFooter>
    <oddFooter>&amp;RCRRC Rough Substrates Tool  v2020.01.23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1"/>
  <sheetViews>
    <sheetView zoomScale="90" zoomScaleNormal="90" workbookViewId="0">
      <selection activeCell="D16" sqref="D16"/>
    </sheetView>
  </sheetViews>
  <sheetFormatPr baseColWidth="10" defaultColWidth="11.28515625" defaultRowHeight="15" customHeight="1" x14ac:dyDescent="0.2"/>
  <cols>
    <col min="1" max="1" width="11" customWidth="1"/>
    <col min="2" max="2" width="12.7109375" customWidth="1"/>
    <col min="3" max="8" width="16.42578125" customWidth="1"/>
    <col min="9" max="9" width="19.7109375" bestFit="1" customWidth="1"/>
    <col min="10" max="10" width="19.42578125" bestFit="1" customWidth="1"/>
    <col min="11" max="11" width="16.42578125" customWidth="1"/>
    <col min="12" max="12" width="15.5703125" customWidth="1"/>
    <col min="13" max="13" width="38.7109375" customWidth="1"/>
    <col min="14" max="14" width="8" customWidth="1"/>
    <col min="15" max="15" width="7.7109375" customWidth="1"/>
    <col min="16" max="30" width="11" customWidth="1"/>
  </cols>
  <sheetData>
    <row r="1" spans="1:19" ht="15.75" customHeight="1" x14ac:dyDescent="0.2">
      <c r="A1" s="1" t="s">
        <v>145</v>
      </c>
      <c r="K1" s="2"/>
    </row>
    <row r="2" spans="1:19" ht="15.75" customHeight="1" x14ac:dyDescent="0.2">
      <c r="A2" s="1"/>
      <c r="K2" s="2"/>
      <c r="N2" s="9"/>
    </row>
    <row r="3" spans="1:19" ht="22.5" customHeight="1" x14ac:dyDescent="0.2">
      <c r="B3" s="170" t="s">
        <v>0</v>
      </c>
      <c r="C3" s="184"/>
      <c r="D3" s="186" t="s">
        <v>148</v>
      </c>
      <c r="E3" s="187"/>
      <c r="F3" s="187"/>
      <c r="G3" s="30"/>
      <c r="H3" s="30"/>
      <c r="I3" s="30"/>
      <c r="J3" s="30"/>
    </row>
    <row r="4" spans="1:19" ht="22.5" customHeight="1" x14ac:dyDescent="0.2">
      <c r="B4" s="170" t="s">
        <v>1</v>
      </c>
      <c r="C4" s="184"/>
      <c r="D4" s="186" t="s">
        <v>149</v>
      </c>
      <c r="E4" s="187"/>
      <c r="F4" s="187"/>
      <c r="G4" s="30"/>
      <c r="H4" s="30"/>
      <c r="I4" s="30"/>
      <c r="J4" s="30"/>
      <c r="N4" s="43"/>
    </row>
    <row r="5" spans="1:19" ht="22.5" customHeight="1" x14ac:dyDescent="0.2">
      <c r="B5" s="170" t="s">
        <v>2</v>
      </c>
      <c r="C5" s="184"/>
      <c r="D5" s="186" t="s">
        <v>150</v>
      </c>
      <c r="E5" s="187"/>
      <c r="F5" s="187"/>
      <c r="G5" s="30"/>
      <c r="H5" s="30"/>
      <c r="I5" s="30"/>
      <c r="J5" s="30"/>
      <c r="N5" s="43"/>
      <c r="O5" s="28"/>
      <c r="P5" s="28"/>
      <c r="Q5" s="28"/>
      <c r="R5" s="28"/>
      <c r="S5" s="28"/>
    </row>
    <row r="6" spans="1:19" ht="9" customHeight="1" x14ac:dyDescent="0.2">
      <c r="B6" s="3"/>
      <c r="C6" s="3"/>
      <c r="D6" s="2"/>
      <c r="E6" s="2"/>
      <c r="F6" s="3"/>
      <c r="G6" s="2"/>
      <c r="H6" s="2"/>
      <c r="I6" s="2"/>
      <c r="J6" s="2"/>
      <c r="O6" s="28"/>
      <c r="P6" s="28"/>
      <c r="Q6" s="28"/>
      <c r="R6" s="28"/>
      <c r="S6" s="28"/>
    </row>
    <row r="7" spans="1:19" ht="22.5" customHeight="1" x14ac:dyDescent="0.2">
      <c r="B7" s="170" t="s">
        <v>3</v>
      </c>
      <c r="C7" s="184"/>
      <c r="D7" s="186" t="s">
        <v>151</v>
      </c>
      <c r="E7" s="187"/>
      <c r="F7" s="187"/>
      <c r="G7" s="30"/>
      <c r="H7" s="30"/>
      <c r="I7" s="30"/>
      <c r="J7" s="30"/>
      <c r="M7" s="2"/>
      <c r="N7" s="43"/>
      <c r="O7" s="28"/>
      <c r="P7" s="28"/>
      <c r="Q7" s="28"/>
      <c r="R7" s="28"/>
      <c r="S7" s="28"/>
    </row>
    <row r="8" spans="1:19" ht="22.5" customHeight="1" x14ac:dyDescent="0.2">
      <c r="B8" s="170" t="s">
        <v>4</v>
      </c>
      <c r="C8" s="184"/>
      <c r="D8" s="186" t="s">
        <v>152</v>
      </c>
      <c r="E8" s="187"/>
      <c r="F8" s="187"/>
      <c r="G8" s="4" t="s">
        <v>5</v>
      </c>
      <c r="H8" s="2"/>
      <c r="I8" s="2"/>
      <c r="J8" s="2"/>
      <c r="M8" s="2"/>
      <c r="N8" s="43"/>
      <c r="O8" s="28"/>
      <c r="P8" s="28"/>
      <c r="Q8" s="28"/>
      <c r="R8" s="28"/>
      <c r="S8" s="28"/>
    </row>
    <row r="9" spans="1:19" ht="22.5" customHeight="1" x14ac:dyDescent="0.2">
      <c r="B9" s="170" t="s">
        <v>6</v>
      </c>
      <c r="C9" s="184"/>
      <c r="D9" s="188">
        <v>45638</v>
      </c>
      <c r="E9" s="187"/>
      <c r="F9" s="187"/>
      <c r="G9" s="30"/>
      <c r="H9" s="30"/>
      <c r="I9" s="30"/>
      <c r="J9" s="30"/>
      <c r="N9" s="43"/>
      <c r="O9" s="28"/>
      <c r="P9" s="28"/>
      <c r="Q9" s="28"/>
      <c r="R9" s="28"/>
      <c r="S9" s="28"/>
    </row>
    <row r="10" spans="1:19" ht="22.5" customHeight="1" x14ac:dyDescent="0.2">
      <c r="B10" s="170" t="s">
        <v>7</v>
      </c>
      <c r="C10" s="184"/>
      <c r="D10" s="189">
        <v>45646</v>
      </c>
      <c r="E10" s="187"/>
      <c r="F10" s="187"/>
      <c r="G10" s="30"/>
      <c r="H10" s="30"/>
      <c r="I10" s="30"/>
      <c r="J10" s="30"/>
      <c r="L10" s="5"/>
      <c r="N10" s="28"/>
      <c r="O10" s="29"/>
      <c r="P10" s="29"/>
      <c r="Q10" s="28"/>
      <c r="R10" s="28"/>
      <c r="S10" s="28"/>
    </row>
    <row r="11" spans="1:19" ht="10.5" customHeight="1" x14ac:dyDescent="0.2">
      <c r="D11" s="2"/>
      <c r="E11" s="2"/>
      <c r="G11" s="2"/>
      <c r="H11" s="2"/>
      <c r="I11" s="2"/>
      <c r="J11" s="2"/>
      <c r="O11" s="29"/>
      <c r="P11" s="28"/>
      <c r="Q11" s="28"/>
      <c r="R11" s="28"/>
      <c r="S11" s="28"/>
    </row>
    <row r="12" spans="1:19" ht="15.75" customHeight="1" x14ac:dyDescent="0.2">
      <c r="A12" s="1" t="s">
        <v>8</v>
      </c>
      <c r="N12" s="28"/>
      <c r="O12" s="29"/>
      <c r="P12" s="28"/>
      <c r="Q12" s="28"/>
      <c r="R12" s="28"/>
      <c r="S12" s="28"/>
    </row>
    <row r="13" spans="1:19" ht="21.75" customHeight="1" x14ac:dyDescent="0.2">
      <c r="B13" s="7" t="s">
        <v>9</v>
      </c>
      <c r="C13" s="7"/>
      <c r="E13" s="191" t="s">
        <v>10</v>
      </c>
      <c r="F13" s="192"/>
      <c r="G13" s="4"/>
      <c r="H13" s="4"/>
      <c r="I13" s="4"/>
      <c r="J13" s="30"/>
      <c r="N13" s="94"/>
      <c r="O13" s="28"/>
      <c r="P13" s="28"/>
      <c r="Q13" s="28"/>
      <c r="R13" s="28"/>
      <c r="S13" s="28"/>
    </row>
    <row r="14" spans="1:19" ht="22.5" customHeight="1" x14ac:dyDescent="0.2">
      <c r="B14" s="185" t="s">
        <v>11</v>
      </c>
      <c r="C14" s="166"/>
      <c r="D14" s="54">
        <v>4</v>
      </c>
      <c r="E14" s="190" t="s">
        <v>98</v>
      </c>
      <c r="F14" s="190"/>
      <c r="G14" s="3"/>
      <c r="H14" s="3"/>
      <c r="I14" s="3"/>
      <c r="J14" s="30"/>
      <c r="L14" s="6"/>
      <c r="O14" s="28"/>
      <c r="P14" s="28"/>
      <c r="Q14" s="28"/>
      <c r="R14" s="28"/>
      <c r="S14" s="28"/>
    </row>
    <row r="15" spans="1:19" ht="22.5" customHeight="1" x14ac:dyDescent="0.2">
      <c r="B15" s="170" t="s">
        <v>12</v>
      </c>
      <c r="C15" s="171"/>
      <c r="D15" s="55">
        <v>8.4</v>
      </c>
      <c r="E15" s="3" t="s">
        <v>13</v>
      </c>
      <c r="F15" s="3"/>
      <c r="G15" s="3"/>
      <c r="H15" s="3"/>
      <c r="I15" s="3"/>
      <c r="N15" s="28"/>
      <c r="O15" s="28"/>
      <c r="P15" s="28"/>
      <c r="Q15" s="28"/>
      <c r="R15" s="28"/>
      <c r="S15" s="28"/>
    </row>
    <row r="16" spans="1:19" ht="15.75" customHeight="1" x14ac:dyDescent="0.2">
      <c r="B16" s="170" t="s">
        <v>14</v>
      </c>
      <c r="C16" s="171"/>
      <c r="D16" s="8">
        <f>IFERROR(IF(E14=Feedback!H4,D15/((231/(12^3)*1000*12)/D14),IF(E14=Feedback!H3,D15/(100/D14),IF(E14=Feedback!H2,D15/D14))),"Input needed")</f>
        <v>0.33600000000000002</v>
      </c>
      <c r="E16" s="3" t="s">
        <v>15</v>
      </c>
      <c r="F16" s="3"/>
      <c r="G16" s="11"/>
      <c r="H16" s="3"/>
      <c r="I16" s="3"/>
    </row>
    <row r="17" spans="1:17" ht="9.75" customHeight="1" x14ac:dyDescent="0.2"/>
    <row r="18" spans="1:17" ht="15.75" customHeight="1" x14ac:dyDescent="0.2">
      <c r="A18" s="1" t="s">
        <v>16</v>
      </c>
    </row>
    <row r="19" spans="1:17" ht="15.75" customHeight="1" x14ac:dyDescent="0.2">
      <c r="A19" s="9"/>
      <c r="B19" s="172" t="s">
        <v>9</v>
      </c>
      <c r="C19" s="173"/>
      <c r="D19" s="173"/>
    </row>
    <row r="20" spans="1:17" ht="15.75" customHeight="1" x14ac:dyDescent="0.2">
      <c r="A20" s="9"/>
      <c r="D20" s="10" t="s">
        <v>17</v>
      </c>
      <c r="E20" s="39" t="s">
        <v>18</v>
      </c>
      <c r="F20" s="41" t="s">
        <v>19</v>
      </c>
      <c r="G20" s="2"/>
      <c r="H20" s="2"/>
      <c r="I20" s="2"/>
    </row>
    <row r="21" spans="1:17" ht="22.5" customHeight="1" x14ac:dyDescent="0.2">
      <c r="A21" s="9"/>
      <c r="B21" s="170" t="s">
        <v>20</v>
      </c>
      <c r="C21" s="171"/>
      <c r="D21" s="56">
        <v>4</v>
      </c>
      <c r="E21" s="57">
        <v>6</v>
      </c>
      <c r="F21" s="42">
        <f>(E21*D21)/144</f>
        <v>0.16666666666666666</v>
      </c>
      <c r="G21" s="40"/>
      <c r="H21" s="40"/>
      <c r="I21" s="40"/>
      <c r="P21" s="5"/>
      <c r="Q21" s="11"/>
    </row>
    <row r="22" spans="1:17" ht="23" customHeight="1" x14ac:dyDescent="0.2">
      <c r="B22" s="174" t="s">
        <v>21</v>
      </c>
      <c r="C22" s="175"/>
      <c r="D22" s="175"/>
      <c r="E22" s="175"/>
      <c r="F22" s="176"/>
      <c r="G22" s="176"/>
      <c r="H22" s="176"/>
      <c r="I22" s="176"/>
      <c r="J22" s="176"/>
    </row>
    <row r="23" spans="1:17" ht="15.75" customHeight="1" x14ac:dyDescent="0.2">
      <c r="B23" s="177" t="s">
        <v>22</v>
      </c>
      <c r="C23" s="178"/>
      <c r="D23" s="171"/>
      <c r="E23" s="12" t="str">
        <f>IF((D21)&gt;3.99,IF((E21)&gt;5.99,"Yes","No"),"No")</f>
        <v>Yes</v>
      </c>
      <c r="F23" s="38"/>
      <c r="G23" s="38"/>
      <c r="H23" s="38"/>
      <c r="I23" s="38"/>
    </row>
    <row r="24" spans="1:17" ht="15.75" customHeight="1" x14ac:dyDescent="0.2">
      <c r="J24" s="4"/>
      <c r="L24" s="4" t="s">
        <v>25</v>
      </c>
    </row>
    <row r="25" spans="1:17" ht="15.75" customHeight="1" x14ac:dyDescent="0.2">
      <c r="B25" s="179" t="s">
        <v>99</v>
      </c>
      <c r="C25" s="168"/>
      <c r="D25" s="13">
        <f>IFERROR(D16*F21*16,"Not yet calculated")</f>
        <v>0.89600000000000002</v>
      </c>
      <c r="E25" t="s">
        <v>23</v>
      </c>
      <c r="G25" s="180" t="s">
        <v>101</v>
      </c>
      <c r="H25" s="181"/>
      <c r="I25" s="45">
        <f>IFERROR(D25/2,"Not yet calculated")</f>
        <v>0.44800000000000001</v>
      </c>
      <c r="J25" t="s">
        <v>23</v>
      </c>
      <c r="L25" s="27" t="s">
        <v>81</v>
      </c>
    </row>
    <row r="26" spans="1:17" ht="37" customHeight="1" x14ac:dyDescent="0.2">
      <c r="B26" s="169"/>
      <c r="C26" s="166"/>
      <c r="D26" s="60">
        <f>IFERROR(D25*28.35,"Not yet calculated")</f>
        <v>25.401600000000002</v>
      </c>
      <c r="E26" s="9" t="s">
        <v>24</v>
      </c>
      <c r="G26" s="182"/>
      <c r="H26" s="183"/>
      <c r="I26" s="61">
        <f>IFERROR(D26/2,"Not yet calculated")</f>
        <v>12.700800000000001</v>
      </c>
      <c r="J26" s="9" t="s">
        <v>24</v>
      </c>
      <c r="L26" s="27" t="s">
        <v>82</v>
      </c>
    </row>
    <row r="27" spans="1:17" ht="16" x14ac:dyDescent="0.2">
      <c r="D27" s="14"/>
      <c r="G27" s="14"/>
      <c r="L27" s="27" t="s">
        <v>83</v>
      </c>
    </row>
    <row r="28" spans="1:17" ht="19.5" customHeight="1" x14ac:dyDescent="0.2">
      <c r="A28" s="4" t="s">
        <v>79</v>
      </c>
      <c r="D28" s="14"/>
      <c r="G28" s="44" t="s">
        <v>102</v>
      </c>
      <c r="L28" s="27" t="s">
        <v>87</v>
      </c>
    </row>
    <row r="29" spans="1:17" ht="15.75" customHeight="1" x14ac:dyDescent="0.2">
      <c r="B29" s="165"/>
      <c r="C29" s="166"/>
      <c r="D29" s="32" t="s">
        <v>88</v>
      </c>
      <c r="E29" s="33" t="s">
        <v>89</v>
      </c>
      <c r="F29" s="34"/>
      <c r="G29" s="165"/>
      <c r="H29" s="166"/>
      <c r="I29" s="32" t="s">
        <v>104</v>
      </c>
      <c r="J29" s="33" t="s">
        <v>105</v>
      </c>
      <c r="K29" s="34"/>
      <c r="L29" s="27" t="s">
        <v>84</v>
      </c>
    </row>
    <row r="30" spans="1:17" ht="15.75" customHeight="1" x14ac:dyDescent="0.2">
      <c r="B30" s="167" t="s">
        <v>80</v>
      </c>
      <c r="C30" s="168"/>
      <c r="D30" s="15">
        <f>IF(ISNUMBER($D$25),$D$25-(0.2*$D$25),"TBD")</f>
        <v>0.71679999999999999</v>
      </c>
      <c r="E30" s="15">
        <f>IF(ISNUMBER($D$25),$D$25+(0.2*$D$25),"TBD")</f>
        <v>1.0752000000000002</v>
      </c>
      <c r="F30" t="s">
        <v>23</v>
      </c>
      <c r="G30" s="167" t="s">
        <v>103</v>
      </c>
      <c r="H30" s="168"/>
      <c r="I30" s="15">
        <f>IF(ISNUMBER($I$25),$I$25-(0.2*$I$25),"TBD")</f>
        <v>0.3584</v>
      </c>
      <c r="J30" s="15">
        <f>IF(ISNUMBER($I$25),$I$25+(0.2*$I$25),"TBD")</f>
        <v>0.53760000000000008</v>
      </c>
      <c r="K30" t="s">
        <v>23</v>
      </c>
      <c r="L30" s="27" t="s">
        <v>85</v>
      </c>
    </row>
    <row r="31" spans="1:17" ht="15.75" customHeight="1" x14ac:dyDescent="0.2">
      <c r="B31" s="169"/>
      <c r="C31" s="166"/>
      <c r="D31" s="16">
        <f>IF(ISNUMBER($D$26),$D$26-(0.2*$D$26),"TBD")</f>
        <v>20.321280000000002</v>
      </c>
      <c r="E31" s="16">
        <f>IF(ISNUMBER($D$26),$D$26+(0.2*$D$26),"TBD")</f>
        <v>30.481920000000002</v>
      </c>
      <c r="F31" s="9" t="s">
        <v>24</v>
      </c>
      <c r="G31" s="169"/>
      <c r="H31" s="166"/>
      <c r="I31" s="16">
        <f>IF(ISNUMBER($I$26),$I$26-(0.2*$I$26),"TBD")</f>
        <v>10.160640000000001</v>
      </c>
      <c r="J31" s="16">
        <f>IF(ISNUMBER($I$26),$I$26+(0.2*$I$26),"TBD")</f>
        <v>15.240960000000001</v>
      </c>
      <c r="K31" s="9" t="s">
        <v>24</v>
      </c>
      <c r="L31" s="27" t="s">
        <v>86</v>
      </c>
    </row>
    <row r="32" spans="1:17" ht="15.75" customHeight="1" x14ac:dyDescent="0.2">
      <c r="B32" s="30"/>
      <c r="C32" s="30"/>
      <c r="D32" s="31"/>
      <c r="E32" s="31"/>
      <c r="F32" s="30"/>
      <c r="G32" s="31"/>
      <c r="H32" s="31"/>
      <c r="I32" s="31"/>
    </row>
    <row r="33" spans="1:13" ht="15.75" customHeight="1" thickBot="1" x14ac:dyDescent="0.25">
      <c r="A33" s="9"/>
      <c r="L33" s="9"/>
    </row>
    <row r="34" spans="1:13" ht="85" x14ac:dyDescent="0.2">
      <c r="A34" s="9"/>
      <c r="B34" s="17" t="s">
        <v>26</v>
      </c>
      <c r="C34" s="35" t="s">
        <v>90</v>
      </c>
      <c r="D34" s="36" t="s">
        <v>91</v>
      </c>
      <c r="E34" s="49" t="s">
        <v>92</v>
      </c>
      <c r="F34" s="47" t="s">
        <v>100</v>
      </c>
      <c r="G34" s="46" t="s">
        <v>93</v>
      </c>
      <c r="H34" s="36" t="s">
        <v>94</v>
      </c>
      <c r="I34" s="37" t="s">
        <v>95</v>
      </c>
      <c r="J34" s="52" t="s">
        <v>117</v>
      </c>
      <c r="K34" s="62" t="s">
        <v>96</v>
      </c>
      <c r="L34" s="64" t="s">
        <v>97</v>
      </c>
      <c r="M34" s="17" t="s">
        <v>27</v>
      </c>
    </row>
    <row r="35" spans="1:13" ht="22.5" customHeight="1" x14ac:dyDescent="0.2">
      <c r="A35" s="18"/>
      <c r="B35" s="19" t="s">
        <v>28</v>
      </c>
      <c r="C35" s="58"/>
      <c r="D35" s="54"/>
      <c r="E35" s="50" t="str">
        <f>IF(COUNT(C35:D35)=2,D35-C35,"Input needed")</f>
        <v>Input needed</v>
      </c>
      <c r="F35" s="48" t="str">
        <f>IF(E35&lt;$I$31,"No",IF(E35&gt;$J$31,"No","Yes"))</f>
        <v>No</v>
      </c>
      <c r="G35" s="59"/>
      <c r="H35" s="54"/>
      <c r="I35" s="20" t="str">
        <f>IF(COUNT(G35:H35)=2,H35-G35,"Input needed")</f>
        <v>Input needed</v>
      </c>
      <c r="J35" s="53" t="str">
        <f>IF(I35&lt;$I$31,"No",IF(I35&gt;$J$31,"No","Yes"))</f>
        <v>No</v>
      </c>
      <c r="K35" s="63" t="str">
        <f>IF(COUNT(E35,I35)=2,E35+I35,"input needed")</f>
        <v>input needed</v>
      </c>
      <c r="L35" s="21" t="str">
        <f>IF(K35&lt;$D$31,"No",IF(K35&gt;$E$31,"No","Yes"))</f>
        <v>No</v>
      </c>
      <c r="M35" s="22" t="str">
        <f ca="1">IF(ISNUMBER(K35),IF(K35&lt;$D$31,VLOOKUP(RANDBETWEEN(MIN(Feedback!$C$2:$C$21),MAX(Feedback!$C$2:$C$21)),Feedback!$C$2:$D$22,2),IF(K35&gt;$E$31,VLOOKUP(RANDBETWEEN(MIN(Feedback!$C$2:$C$21),MAX(Feedback!$C$2:$C$21)),Feedback!$C$2:$D$22,2),VLOOKUP(RANDBETWEEN(MIN(Feedback!$A$2:$A$21),MAX(Feedback!$A$2:$A$21)),Feedback!$A$2:$B$7,2)))," ")</f>
        <v xml:space="preserve"> </v>
      </c>
    </row>
    <row r="36" spans="1:13" ht="22.5" customHeight="1" x14ac:dyDescent="0.2">
      <c r="A36" s="18"/>
      <c r="B36" s="19" t="s">
        <v>29</v>
      </c>
      <c r="C36" s="58"/>
      <c r="D36" s="54"/>
      <c r="E36" s="50" t="str">
        <f t="shared" ref="E36:E43" si="0">IF(COUNT(C36:D36)=2,D36-C36,"Input needed")</f>
        <v>Input needed</v>
      </c>
      <c r="F36" s="48" t="str">
        <f t="shared" ref="F36:F43" si="1">IF(E36&lt;$I$31,"No",IF(E36&gt;$J$31,"No","Yes"))</f>
        <v>No</v>
      </c>
      <c r="G36" s="59"/>
      <c r="H36" s="54"/>
      <c r="I36" s="20" t="str">
        <f t="shared" ref="I36:I43" si="2">IF(COUNT(G36:H36)=2,H36-G36,"Input needed")</f>
        <v>Input needed</v>
      </c>
      <c r="J36" s="53" t="str">
        <f t="shared" ref="J36:J43" si="3">IF(I36&lt;$I$31,"No",IF(I36&gt;$J$31,"No","Yes"))</f>
        <v>No</v>
      </c>
      <c r="K36" s="63" t="str">
        <f t="shared" ref="K36:K43" si="4">IF(COUNT(E36,I36)=2,E36+I36,"input needed")</f>
        <v>input needed</v>
      </c>
      <c r="L36" s="21" t="str">
        <f t="shared" ref="L36:L43" si="5">IF(K36&lt;$D$31,"No",IF(K36&gt;$E$31,"No","Yes"))</f>
        <v>No</v>
      </c>
      <c r="M36" s="22" t="str">
        <f ca="1">IF(ISNUMBER(K36),IF(K36&lt;$D$31,VLOOKUP(RANDBETWEEN(MIN(Feedback!$C$2:$C$21),MAX(Feedback!$C$2:$C$21)),Feedback!$C$2:$D$22,2),IF(K36&gt;$E$31,VLOOKUP(RANDBETWEEN(MIN(Feedback!$C$2:$C$21),MAX(Feedback!$C$2:$C$21)),Feedback!$C$2:$D$22,2),VLOOKUP(RANDBETWEEN(MIN(Feedback!$A$2:$A$21),MAX(Feedback!$A$2:$A$21)),Feedback!$A$2:$B$7,2)))," ")</f>
        <v xml:space="preserve"> </v>
      </c>
    </row>
    <row r="37" spans="1:13" ht="22.5" customHeight="1" x14ac:dyDescent="0.2">
      <c r="A37" s="18"/>
      <c r="B37" s="19" t="s">
        <v>30</v>
      </c>
      <c r="C37" s="58"/>
      <c r="D37" s="54"/>
      <c r="E37" s="50" t="str">
        <f t="shared" si="0"/>
        <v>Input needed</v>
      </c>
      <c r="F37" s="48" t="str">
        <f t="shared" si="1"/>
        <v>No</v>
      </c>
      <c r="G37" s="59"/>
      <c r="H37" s="54"/>
      <c r="I37" s="20" t="str">
        <f t="shared" si="2"/>
        <v>Input needed</v>
      </c>
      <c r="J37" s="53" t="str">
        <f t="shared" si="3"/>
        <v>No</v>
      </c>
      <c r="K37" s="63" t="str">
        <f t="shared" si="4"/>
        <v>input needed</v>
      </c>
      <c r="L37" s="21" t="str">
        <f t="shared" si="5"/>
        <v>No</v>
      </c>
      <c r="M37" s="22" t="str">
        <f ca="1">IF(ISNUMBER(K37),IF(K37&lt;$D$31,VLOOKUP(RANDBETWEEN(MIN(Feedback!$C$2:$C$21),MAX(Feedback!$C$2:$C$21)),Feedback!$C$2:$D$22,2),IF(K37&gt;$E$31,VLOOKUP(RANDBETWEEN(MIN(Feedback!$C$2:$C$21),MAX(Feedback!$C$2:$C$21)),Feedback!$C$2:$D$22,2),VLOOKUP(RANDBETWEEN(MIN(Feedback!$A$2:$A$21),MAX(Feedback!$A$2:$A$21)),Feedback!$A$2:$B$7,2)))," ")</f>
        <v xml:space="preserve"> </v>
      </c>
    </row>
    <row r="38" spans="1:13" ht="22.5" customHeight="1" x14ac:dyDescent="0.2">
      <c r="A38" s="18"/>
      <c r="B38" s="19" t="s">
        <v>31</v>
      </c>
      <c r="C38" s="58"/>
      <c r="D38" s="54"/>
      <c r="E38" s="50" t="str">
        <f t="shared" si="0"/>
        <v>Input needed</v>
      </c>
      <c r="F38" s="48" t="str">
        <f>IF(E38&lt;$I$31,"No",IF(E38&gt;$J$31,"No","Yes"))</f>
        <v>No</v>
      </c>
      <c r="G38" s="59"/>
      <c r="H38" s="54"/>
      <c r="I38" s="20" t="str">
        <f t="shared" si="2"/>
        <v>Input needed</v>
      </c>
      <c r="J38" s="53" t="str">
        <f>IF(I38&lt;$I$31,"No",IF(I38&gt;$J$31,"No","Yes"))</f>
        <v>No</v>
      </c>
      <c r="K38" s="63" t="str">
        <f t="shared" si="4"/>
        <v>input needed</v>
      </c>
      <c r="L38" s="21" t="str">
        <f t="shared" si="5"/>
        <v>No</v>
      </c>
      <c r="M38" s="22" t="str">
        <f ca="1">IF(ISNUMBER(K38),IF(K38&lt;$D$31,VLOOKUP(RANDBETWEEN(MIN(Feedback!$C$2:$C$21),MAX(Feedback!$C$2:$C$21)),Feedback!$C$2:$D$22,2),IF(K38&gt;$E$31,VLOOKUP(RANDBETWEEN(MIN(Feedback!$C$2:$C$21),MAX(Feedback!$C$2:$C$21)),Feedback!$C$2:$D$22,2),VLOOKUP(RANDBETWEEN(MIN(Feedback!$A$2:$A$21),MAX(Feedback!$A$2:$A$21)),Feedback!$A$2:$B$7,2)))," ")</f>
        <v xml:space="preserve"> </v>
      </c>
    </row>
    <row r="39" spans="1:13" ht="22.5" customHeight="1" x14ac:dyDescent="0.2">
      <c r="A39" s="18"/>
      <c r="B39" s="19" t="s">
        <v>32</v>
      </c>
      <c r="C39" s="58"/>
      <c r="D39" s="54"/>
      <c r="E39" s="50" t="str">
        <f t="shared" si="0"/>
        <v>Input needed</v>
      </c>
      <c r="F39" s="48" t="str">
        <f t="shared" si="1"/>
        <v>No</v>
      </c>
      <c r="G39" s="59"/>
      <c r="H39" s="54"/>
      <c r="I39" s="20" t="str">
        <f t="shared" si="2"/>
        <v>Input needed</v>
      </c>
      <c r="J39" s="53" t="str">
        <f t="shared" si="3"/>
        <v>No</v>
      </c>
      <c r="K39" s="63" t="str">
        <f t="shared" si="4"/>
        <v>input needed</v>
      </c>
      <c r="L39" s="21" t="str">
        <f t="shared" si="5"/>
        <v>No</v>
      </c>
      <c r="M39" s="22" t="str">
        <f ca="1">IF(ISNUMBER(K39),IF(K39&lt;$D$31,VLOOKUP(RANDBETWEEN(MIN(Feedback!$C$2:$C$21),MAX(Feedback!$C$2:$C$21)),Feedback!$C$2:$D$22,2),IF(K39&gt;$E$31,VLOOKUP(RANDBETWEEN(MIN(Feedback!$C$2:$C$21),MAX(Feedback!$C$2:$C$21)),Feedback!$C$2:$D$22,2),VLOOKUP(RANDBETWEEN(MIN(Feedback!$A$2:$A$21),MAX(Feedback!$A$2:$A$21)),Feedback!$A$2:$B$7,2)))," ")</f>
        <v xml:space="preserve"> </v>
      </c>
    </row>
    <row r="40" spans="1:13" ht="22.5" customHeight="1" x14ac:dyDescent="0.2">
      <c r="A40" s="18"/>
      <c r="B40" s="19" t="s">
        <v>33</v>
      </c>
      <c r="C40" s="58"/>
      <c r="D40" s="54"/>
      <c r="E40" s="50" t="str">
        <f t="shared" si="0"/>
        <v>Input needed</v>
      </c>
      <c r="F40" s="48" t="str">
        <f t="shared" si="1"/>
        <v>No</v>
      </c>
      <c r="G40" s="59"/>
      <c r="H40" s="54"/>
      <c r="I40" s="20" t="str">
        <f>IF(COUNT(G40:H40)=2,H40-G40,"Input needed")</f>
        <v>Input needed</v>
      </c>
      <c r="J40" s="53" t="str">
        <f>IF(I40&lt;$I$31,"No",IF(I40&gt;$J$31,"No","Yes"))</f>
        <v>No</v>
      </c>
      <c r="K40" s="63" t="str">
        <f t="shared" si="4"/>
        <v>input needed</v>
      </c>
      <c r="L40" s="21" t="str">
        <f>IF(K40&lt;$D$31,"No",IF(K40&gt;$E$31,"No","Yes"))</f>
        <v>No</v>
      </c>
      <c r="M40" s="22" t="str">
        <f ca="1">IF(ISNUMBER(K40),IF(K40&lt;$D$31,VLOOKUP(RANDBETWEEN(MIN(Feedback!$C$2:$C$21),MAX(Feedback!$C$2:$C$21)),Feedback!$C$2:$D$22,2),IF(K40&gt;$E$31,VLOOKUP(RANDBETWEEN(MIN(Feedback!$C$2:$C$21),MAX(Feedback!$C$2:$C$21)),Feedback!$C$2:$D$22,2),VLOOKUP(RANDBETWEEN(MIN(Feedback!$A$2:$A$21),MAX(Feedback!$A$2:$A$21)),Feedback!$A$2:$B$7,2)))," ")</f>
        <v xml:space="preserve"> </v>
      </c>
    </row>
    <row r="41" spans="1:13" ht="22.5" customHeight="1" x14ac:dyDescent="0.2">
      <c r="A41" s="18"/>
      <c r="B41" s="19" t="s">
        <v>34</v>
      </c>
      <c r="C41" s="58"/>
      <c r="D41" s="54"/>
      <c r="E41" s="50" t="str">
        <f t="shared" si="0"/>
        <v>Input needed</v>
      </c>
      <c r="F41" s="48" t="str">
        <f t="shared" si="1"/>
        <v>No</v>
      </c>
      <c r="G41" s="59"/>
      <c r="H41" s="54"/>
      <c r="I41" s="20" t="str">
        <f t="shared" si="2"/>
        <v>Input needed</v>
      </c>
      <c r="J41" s="53" t="str">
        <f t="shared" si="3"/>
        <v>No</v>
      </c>
      <c r="K41" s="63" t="str">
        <f t="shared" si="4"/>
        <v>input needed</v>
      </c>
      <c r="L41" s="21" t="str">
        <f t="shared" si="5"/>
        <v>No</v>
      </c>
      <c r="M41" s="22" t="str">
        <f ca="1">IF(ISNUMBER(K41),IF(K41&lt;$D$31,VLOOKUP(RANDBETWEEN(MIN(Feedback!$C$2:$C$21),MAX(Feedback!$C$2:$C$21)),Feedback!$C$2:$D$22,2),IF(K41&gt;$E$31,VLOOKUP(RANDBETWEEN(MIN(Feedback!$C$2:$C$21),MAX(Feedback!$C$2:$C$21)),Feedback!$C$2:$D$22,2),VLOOKUP(RANDBETWEEN(MIN(Feedback!$A$2:$A$21),MAX(Feedback!$A$2:$A$21)),Feedback!$A$2:$B$7,2)))," ")</f>
        <v xml:space="preserve"> </v>
      </c>
    </row>
    <row r="42" spans="1:13" ht="22.5" customHeight="1" x14ac:dyDescent="0.2">
      <c r="A42" s="18"/>
      <c r="B42" s="19" t="s">
        <v>35</v>
      </c>
      <c r="C42" s="58"/>
      <c r="D42" s="54"/>
      <c r="E42" s="50" t="str">
        <f t="shared" si="0"/>
        <v>Input needed</v>
      </c>
      <c r="F42" s="48" t="str">
        <f t="shared" si="1"/>
        <v>No</v>
      </c>
      <c r="G42" s="59"/>
      <c r="H42" s="54"/>
      <c r="I42" s="20" t="str">
        <f t="shared" si="2"/>
        <v>Input needed</v>
      </c>
      <c r="J42" s="53" t="str">
        <f t="shared" si="3"/>
        <v>No</v>
      </c>
      <c r="K42" s="63" t="str">
        <f t="shared" si="4"/>
        <v>input needed</v>
      </c>
      <c r="L42" s="21" t="str">
        <f t="shared" si="5"/>
        <v>No</v>
      </c>
      <c r="M42" s="22" t="str">
        <f ca="1">IF(ISNUMBER(K42),IF(K42&lt;$D$31,VLOOKUP(RANDBETWEEN(MIN(Feedback!$C$2:$C$21),MAX(Feedback!$C$2:$C$21)),Feedback!$C$2:$D$22,2),IF(K42&gt;$E$31,VLOOKUP(RANDBETWEEN(MIN(Feedback!$C$2:$C$21),MAX(Feedback!$C$2:$C$21)),Feedback!$C$2:$D$22,2),VLOOKUP(RANDBETWEEN(MIN(Feedback!$A$2:$A$21),MAX(Feedback!$A$2:$A$21)),Feedback!$A$2:$B$7,2)))," ")</f>
        <v xml:space="preserve"> </v>
      </c>
    </row>
    <row r="43" spans="1:13" ht="22.5" customHeight="1" thickBot="1" x14ac:dyDescent="0.25">
      <c r="A43" s="18"/>
      <c r="B43" s="19" t="s">
        <v>36</v>
      </c>
      <c r="C43" s="58"/>
      <c r="D43" s="54"/>
      <c r="E43" s="51" t="str">
        <f t="shared" si="0"/>
        <v>Input needed</v>
      </c>
      <c r="F43" s="48" t="str">
        <f t="shared" si="1"/>
        <v>No</v>
      </c>
      <c r="G43" s="59"/>
      <c r="H43" s="54"/>
      <c r="I43" s="23" t="str">
        <f t="shared" si="2"/>
        <v>Input needed</v>
      </c>
      <c r="J43" s="53" t="str">
        <f t="shared" si="3"/>
        <v>No</v>
      </c>
      <c r="K43" s="63" t="str">
        <f t="shared" si="4"/>
        <v>input needed</v>
      </c>
      <c r="L43" s="21" t="str">
        <f t="shared" si="5"/>
        <v>No</v>
      </c>
      <c r="M43" s="22" t="str">
        <f ca="1">IF(ISNUMBER(K43),IF(K43&lt;$D$31,VLOOKUP(RANDBETWEEN(MIN(Feedback!$C$2:$C$21),MAX(Feedback!$C$2:$C$21)),Feedback!$C$2:$D$22,2),IF(K43&gt;$E$31,VLOOKUP(RANDBETWEEN(MIN(Feedback!$C$2:$C$21),MAX(Feedback!$C$2:$C$21)),Feedback!$C$2:$D$22,2),VLOOKUP(RANDBETWEEN(MIN(Feedback!$A$2:$A$21),MAX(Feedback!$A$2:$A$21)),Feedback!$A$2:$B$7,2)))," ")</f>
        <v xml:space="preserve"> </v>
      </c>
    </row>
    <row r="44" spans="1:13" ht="15.75" customHeight="1" x14ac:dyDescent="0.2"/>
    <row r="45" spans="1:13" ht="15.75" customHeight="1" x14ac:dyDescent="0.2"/>
    <row r="46" spans="1:13" ht="15.75" customHeight="1" x14ac:dyDescent="0.2"/>
    <row r="47" spans="1:13" ht="15.75" customHeight="1" x14ac:dyDescent="0.2"/>
    <row r="48" spans="1:13" ht="31.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28.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27"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algorithmName="SHA-512" hashValue="4+L7s0TwqAsl36LGw0Bed9p6T5k5wiI4qROMhV3bYL1uBGIxHVdtiQcbrAddUUVx8qODAKB9jbk0YGpiNT6BXQ==" saltValue="zcLaQ+RiEBKaN4HC4+5EjQ==" spinCount="100000" sheet="1" objects="1" scenarios="1"/>
  <mergeCells count="29">
    <mergeCell ref="B3:C3"/>
    <mergeCell ref="B4:C4"/>
    <mergeCell ref="B5:C5"/>
    <mergeCell ref="D3:F3"/>
    <mergeCell ref="D4:F4"/>
    <mergeCell ref="D5:F5"/>
    <mergeCell ref="D7:F7"/>
    <mergeCell ref="D8:F8"/>
    <mergeCell ref="D9:F9"/>
    <mergeCell ref="D10:F10"/>
    <mergeCell ref="E14:F14"/>
    <mergeCell ref="E13:F13"/>
    <mergeCell ref="B7:C7"/>
    <mergeCell ref="B8:C8"/>
    <mergeCell ref="B9:C9"/>
    <mergeCell ref="B10:C10"/>
    <mergeCell ref="B14:C14"/>
    <mergeCell ref="B29:C29"/>
    <mergeCell ref="B30:C31"/>
    <mergeCell ref="B15:C15"/>
    <mergeCell ref="B16:C16"/>
    <mergeCell ref="B19:D19"/>
    <mergeCell ref="B21:C21"/>
    <mergeCell ref="B22:J22"/>
    <mergeCell ref="B23:D23"/>
    <mergeCell ref="B25:C26"/>
    <mergeCell ref="G25:H26"/>
    <mergeCell ref="G29:H29"/>
    <mergeCell ref="G30:H31"/>
  </mergeCells>
  <conditionalFormatting sqref="E23 H23:I23">
    <cfRule type="containsText" dxfId="38" priority="5" operator="containsText" text="Yes">
      <formula>NOT(ISERROR(SEARCH(("Yes"),(E23))))</formula>
    </cfRule>
    <cfRule type="containsText" dxfId="37" priority="6" operator="containsText" text="No">
      <formula>NOT(ISERROR(SEARCH(("No"),(E23))))</formula>
    </cfRule>
  </conditionalFormatting>
  <conditionalFormatting sqref="F35:F43">
    <cfRule type="cellIs" dxfId="36" priority="3" operator="equal">
      <formula>"Yes"</formula>
    </cfRule>
    <cfRule type="cellIs" dxfId="35" priority="4" operator="equal">
      <formula>"No"</formula>
    </cfRule>
  </conditionalFormatting>
  <conditionalFormatting sqref="J35:J43">
    <cfRule type="cellIs" dxfId="34" priority="1" operator="equal">
      <formula>"Yes"</formula>
    </cfRule>
    <cfRule type="cellIs" dxfId="33" priority="2" operator="equal">
      <formula>"No"</formula>
    </cfRule>
  </conditionalFormatting>
  <conditionalFormatting sqref="L35:L43">
    <cfRule type="containsText" dxfId="32" priority="10" operator="containsText" text="Yes">
      <formula>NOT(ISERROR(SEARCH(("Yes"),(L35))))</formula>
    </cfRule>
    <cfRule type="containsText" dxfId="31" priority="11" operator="containsText" text="No">
      <formula>NOT(ISERROR(SEARCH(("No"),(L35))))</formula>
    </cfRule>
  </conditionalFormatting>
  <conditionalFormatting sqref="M35:M43">
    <cfRule type="containsText" dxfId="30" priority="7" operator="containsText" text="→">
      <formula>NOT(ISERROR(SEARCH(("→"),(M35))))</formula>
    </cfRule>
    <cfRule type="containsText" dxfId="29" priority="8" operator="containsText" text="←">
      <formula>NOT(ISERROR(SEARCH(("←"),(M35))))</formula>
    </cfRule>
    <cfRule type="cellIs" dxfId="28" priority="9" operator="between">
      <formula>1</formula>
      <formula>18</formula>
    </cfRule>
  </conditionalFormatting>
  <dataValidations count="4">
    <dataValidation type="decimal" operator="greaterThanOrEqual" allowBlank="1" showInputMessage="1" prompt="M2 - Input the recorced mass of the specimen following application of the top coat. The recorded value should be in units of grams (g)._x000a_" sqref="D35 H35" xr:uid="{00000000-0002-0000-0100-000001000000}">
      <formula1>C35</formula1>
    </dataValidation>
    <dataValidation type="decimal" operator="greaterThan" allowBlank="1" showInputMessage="1" showErrorMessage="1" prompt="Application Rate - Input the application rate listed on the product's TDS supplied by the Licensee. Select the appropriate application rate units in the adjacent cell. _x000a_" sqref="D14 G14" xr:uid="{00000000-0002-0000-0100-000002000000}">
      <formula1>0</formula1>
    </dataValidation>
    <dataValidation type="decimal" operator="greaterThan" allowBlank="1" showInputMessage="1" prompt="M1 - Enter the recorded mass of the prepared rough substrate. Ensure all loose granules have been removed prior to weighing. Recorded value should be in units of grams (g)." sqref="C35:C43 G35:G43" xr:uid="{00000000-0002-0000-0100-000003000000}">
      <formula1>0</formula1>
    </dataValidation>
    <dataValidation type="decimal" operator="greaterThanOrEqual" allowBlank="1" showInputMessage="1" prompt="M2 - Input the recorced mass of the specimen following applicaiton of the top coat. The recorded value should  be in units of grams (g)." sqref="D36:D43 H36:H43" xr:uid="{00000000-0002-0000-0100-000004000000}">
      <formula1>C36</formula1>
    </dataValidation>
  </dataValidations>
  <pageMargins left="0.7" right="0.7" top="0.75" bottom="0.75" header="0" footer="0"/>
  <pageSetup scale="77" orientation="portrait"/>
  <headerFooter>
    <oddFooter>&amp;RCRRC Rough Substrates Tool  v2020.01.23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Application Rate - Select the units provided for application rate listed on the product's TDS that was supplied by the Licensee_x000a_" xr:uid="{00000000-0002-0000-0100-000000000000}">
          <x14:formula1>
            <xm:f>Feedback!$H$2:$H$4</xm:f>
          </x14:formula1>
          <xm:sqref>E14 H14:I14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DE7C6-FA10-D24B-A80A-5618F2B187B5}">
  <dimension ref="A1:S1018"/>
  <sheetViews>
    <sheetView tabSelected="1" topLeftCell="A16" zoomScale="90" zoomScaleNormal="90" workbookViewId="0">
      <selection activeCell="B52" sqref="B52"/>
    </sheetView>
  </sheetViews>
  <sheetFormatPr baseColWidth="10" defaultColWidth="11.28515625" defaultRowHeight="15" customHeight="1" x14ac:dyDescent="0.2"/>
  <cols>
    <col min="1" max="1" width="11" customWidth="1"/>
    <col min="2" max="2" width="12.7109375" customWidth="1"/>
    <col min="3" max="8" width="16.42578125" customWidth="1"/>
    <col min="9" max="9" width="19.7109375" bestFit="1" customWidth="1"/>
    <col min="10" max="10" width="19.42578125" bestFit="1" customWidth="1"/>
    <col min="11" max="11" width="16.42578125" customWidth="1"/>
    <col min="12" max="12" width="15.5703125" customWidth="1"/>
    <col min="13" max="13" width="38.7109375" customWidth="1"/>
    <col min="14" max="14" width="8" customWidth="1"/>
    <col min="15" max="15" width="7.7109375" customWidth="1"/>
    <col min="16" max="30" width="11" customWidth="1"/>
  </cols>
  <sheetData>
    <row r="1" spans="1:19" ht="15.75" customHeight="1" x14ac:dyDescent="0.2">
      <c r="A1" s="1" t="s">
        <v>155</v>
      </c>
      <c r="F1" s="115"/>
      <c r="G1" s="115"/>
      <c r="H1" s="195" t="s">
        <v>156</v>
      </c>
      <c r="I1" s="195"/>
      <c r="J1" s="195"/>
      <c r="K1" s="195"/>
      <c r="L1" s="195"/>
      <c r="M1" s="195"/>
    </row>
    <row r="2" spans="1:19" ht="15.75" customHeight="1" x14ac:dyDescent="0.2">
      <c r="A2" s="1"/>
      <c r="F2" s="115"/>
      <c r="G2" s="115"/>
      <c r="H2" s="195"/>
      <c r="I2" s="195"/>
      <c r="J2" s="195"/>
      <c r="K2" s="195"/>
      <c r="L2" s="195"/>
      <c r="M2" s="195"/>
      <c r="N2" s="9"/>
    </row>
    <row r="3" spans="1:19" ht="22.5" customHeight="1" x14ac:dyDescent="0.2">
      <c r="B3" s="170" t="s">
        <v>0</v>
      </c>
      <c r="C3" s="184"/>
      <c r="D3" s="186"/>
      <c r="E3" s="187"/>
      <c r="F3" s="187"/>
      <c r="G3" s="30"/>
      <c r="H3" s="30"/>
      <c r="I3" s="30"/>
      <c r="J3" s="30"/>
    </row>
    <row r="4" spans="1:19" ht="22.5" customHeight="1" x14ac:dyDescent="0.2">
      <c r="B4" s="170" t="s">
        <v>1</v>
      </c>
      <c r="C4" s="184"/>
      <c r="D4" s="186"/>
      <c r="E4" s="187"/>
      <c r="F4" s="187"/>
      <c r="G4" s="30"/>
      <c r="H4" s="30"/>
      <c r="I4" s="30"/>
      <c r="J4" s="30"/>
      <c r="N4" s="43"/>
    </row>
    <row r="5" spans="1:19" ht="22.5" customHeight="1" x14ac:dyDescent="0.2">
      <c r="B5" s="170" t="s">
        <v>2</v>
      </c>
      <c r="C5" s="184"/>
      <c r="D5" s="186"/>
      <c r="E5" s="187"/>
      <c r="F5" s="187"/>
      <c r="G5" s="30"/>
      <c r="H5" s="30"/>
      <c r="I5" s="30"/>
      <c r="J5" s="30"/>
      <c r="N5" s="43"/>
      <c r="O5" s="28"/>
      <c r="P5" s="28"/>
      <c r="Q5" s="28"/>
      <c r="R5" s="28"/>
      <c r="S5" s="28"/>
    </row>
    <row r="6" spans="1:19" ht="9" customHeight="1" x14ac:dyDescent="0.2">
      <c r="B6" s="3"/>
      <c r="C6" s="3"/>
      <c r="D6" s="2"/>
      <c r="E6" s="2"/>
      <c r="F6" s="3"/>
      <c r="G6" s="2"/>
      <c r="H6" s="2"/>
      <c r="I6" s="2"/>
      <c r="J6" s="2"/>
      <c r="O6" s="28"/>
      <c r="P6" s="28"/>
      <c r="Q6" s="28"/>
      <c r="R6" s="28"/>
      <c r="S6" s="28"/>
    </row>
    <row r="7" spans="1:19" ht="22.5" customHeight="1" x14ac:dyDescent="0.2">
      <c r="B7" s="170" t="s">
        <v>3</v>
      </c>
      <c r="C7" s="184"/>
      <c r="D7" s="186"/>
      <c r="E7" s="187"/>
      <c r="F7" s="187"/>
      <c r="G7" s="30"/>
      <c r="H7" s="30"/>
      <c r="I7" s="30"/>
      <c r="J7" s="30"/>
      <c r="M7" s="2"/>
      <c r="N7" s="43"/>
      <c r="O7" s="28"/>
      <c r="P7" s="28"/>
      <c r="Q7" s="28"/>
      <c r="R7" s="28"/>
      <c r="S7" s="28"/>
    </row>
    <row r="8" spans="1:19" ht="22.5" customHeight="1" x14ac:dyDescent="0.2">
      <c r="B8" s="170" t="s">
        <v>4</v>
      </c>
      <c r="C8" s="184"/>
      <c r="D8" s="186"/>
      <c r="E8" s="187"/>
      <c r="F8" s="187"/>
      <c r="G8" s="4" t="s">
        <v>5</v>
      </c>
      <c r="H8" s="2"/>
      <c r="I8" s="2"/>
      <c r="J8" s="2"/>
      <c r="M8" s="2"/>
      <c r="N8" s="43"/>
      <c r="O8" s="28"/>
      <c r="P8" s="28"/>
      <c r="Q8" s="28"/>
      <c r="R8" s="28"/>
      <c r="S8" s="28"/>
    </row>
    <row r="9" spans="1:19" ht="22.5" customHeight="1" x14ac:dyDescent="0.2">
      <c r="B9" s="170" t="s">
        <v>6</v>
      </c>
      <c r="C9" s="184"/>
      <c r="D9" s="188"/>
      <c r="E9" s="187"/>
      <c r="F9" s="187"/>
      <c r="G9" s="30"/>
      <c r="H9" s="30"/>
      <c r="I9" s="30"/>
      <c r="J9" s="30"/>
      <c r="N9" s="43"/>
      <c r="O9" s="28"/>
      <c r="P9" s="28"/>
      <c r="Q9" s="28"/>
      <c r="R9" s="28"/>
      <c r="S9" s="28"/>
    </row>
    <row r="10" spans="1:19" ht="22.5" customHeight="1" x14ac:dyDescent="0.2">
      <c r="B10" s="170" t="s">
        <v>7</v>
      </c>
      <c r="C10" s="184"/>
      <c r="D10" s="189"/>
      <c r="E10" s="187"/>
      <c r="F10" s="187"/>
      <c r="G10" s="30"/>
      <c r="H10" s="30"/>
      <c r="I10" s="30"/>
      <c r="J10" s="30"/>
      <c r="L10" s="5"/>
      <c r="N10" s="28"/>
      <c r="O10" s="29"/>
      <c r="P10" s="29"/>
      <c r="Q10" s="28"/>
      <c r="R10" s="28"/>
      <c r="S10" s="28"/>
    </row>
    <row r="11" spans="1:19" ht="10.5" customHeight="1" x14ac:dyDescent="0.2">
      <c r="D11" s="2"/>
      <c r="E11" s="2"/>
      <c r="G11" s="2"/>
      <c r="H11" s="2"/>
      <c r="I11" s="2"/>
      <c r="J11" s="2"/>
      <c r="O11" s="29"/>
      <c r="P11" s="28"/>
      <c r="Q11" s="28"/>
      <c r="R11" s="28"/>
      <c r="S11" s="28"/>
    </row>
    <row r="12" spans="1:19" ht="15.75" customHeight="1" x14ac:dyDescent="0.2">
      <c r="A12" s="1" t="s">
        <v>8</v>
      </c>
      <c r="N12" s="28"/>
      <c r="O12" s="29"/>
      <c r="P12" s="28"/>
      <c r="Q12" s="28"/>
      <c r="R12" s="28"/>
      <c r="S12" s="28"/>
    </row>
    <row r="13" spans="1:19" ht="15.75" customHeight="1" thickBot="1" x14ac:dyDescent="0.25">
      <c r="A13" s="1"/>
      <c r="B13" s="4" t="s">
        <v>9</v>
      </c>
      <c r="N13" s="28"/>
      <c r="O13" s="29"/>
      <c r="P13" s="28"/>
      <c r="Q13" s="28"/>
      <c r="R13" s="28"/>
      <c r="S13" s="28"/>
    </row>
    <row r="14" spans="1:19" ht="20" customHeight="1" x14ac:dyDescent="0.2">
      <c r="A14" s="1"/>
      <c r="B14" s="116" t="s">
        <v>153</v>
      </c>
      <c r="C14" s="117"/>
      <c r="D14" s="117"/>
      <c r="E14" s="117"/>
      <c r="F14" s="118"/>
      <c r="N14" s="28"/>
      <c r="O14" s="29"/>
      <c r="P14" s="28"/>
      <c r="Q14" s="28"/>
      <c r="R14" s="28"/>
      <c r="S14" s="28"/>
    </row>
    <row r="15" spans="1:19" ht="21.75" customHeight="1" x14ac:dyDescent="0.2">
      <c r="B15" s="119"/>
      <c r="C15" s="7"/>
      <c r="E15" s="191" t="s">
        <v>10</v>
      </c>
      <c r="F15" s="202"/>
      <c r="G15" s="4"/>
      <c r="H15" s="4"/>
      <c r="I15" s="4"/>
      <c r="J15" s="30"/>
      <c r="N15" s="94"/>
      <c r="O15" s="28"/>
      <c r="P15" s="28"/>
      <c r="Q15" s="28"/>
      <c r="R15" s="28"/>
      <c r="S15" s="28"/>
    </row>
    <row r="16" spans="1:19" ht="22.5" customHeight="1" x14ac:dyDescent="0.2">
      <c r="B16" s="203" t="s">
        <v>11</v>
      </c>
      <c r="C16" s="166"/>
      <c r="D16" s="54"/>
      <c r="E16" s="190" t="s">
        <v>98</v>
      </c>
      <c r="F16" s="204"/>
      <c r="G16" s="3"/>
      <c r="H16" s="3"/>
      <c r="I16" s="3"/>
      <c r="J16" s="30"/>
      <c r="L16" s="6"/>
      <c r="O16" s="28"/>
      <c r="P16" s="28"/>
      <c r="Q16" s="28"/>
      <c r="R16" s="28"/>
      <c r="S16" s="28"/>
    </row>
    <row r="17" spans="1:19" ht="22.5" customHeight="1" x14ac:dyDescent="0.2">
      <c r="B17" s="205" t="s">
        <v>12</v>
      </c>
      <c r="C17" s="206"/>
      <c r="D17" s="55"/>
      <c r="E17" s="3" t="s">
        <v>13</v>
      </c>
      <c r="F17" s="120"/>
      <c r="G17" s="3"/>
      <c r="H17" s="3"/>
      <c r="I17" s="3"/>
      <c r="N17" s="28"/>
      <c r="O17" s="28"/>
      <c r="P17" s="28"/>
      <c r="Q17" s="28"/>
      <c r="R17" s="28"/>
      <c r="S17" s="28"/>
    </row>
    <row r="18" spans="1:19" ht="15.75" customHeight="1" thickBot="1" x14ac:dyDescent="0.25">
      <c r="B18" s="207" t="s">
        <v>14</v>
      </c>
      <c r="C18" s="208"/>
      <c r="D18" s="121" t="str">
        <f>IFERROR(IF(E16=Feedback!H4,D17/((231/(12^3)*1000*12)/D16),IF(E16=Feedback!H3,D17/(100/D16),IF(E16=Feedback!H2,D17/D16))),"Input needed")</f>
        <v>Input needed</v>
      </c>
      <c r="E18" s="122" t="s">
        <v>15</v>
      </c>
      <c r="F18" s="123"/>
      <c r="G18" s="11"/>
      <c r="H18" s="3"/>
      <c r="I18" s="3"/>
    </row>
    <row r="19" spans="1:19" ht="15.75" customHeight="1" thickBot="1" x14ac:dyDescent="0.25">
      <c r="B19" s="124"/>
      <c r="C19" s="30"/>
      <c r="D19" s="11"/>
      <c r="E19" s="3"/>
      <c r="F19" s="3"/>
      <c r="G19" s="11"/>
      <c r="H19" s="3"/>
      <c r="I19" s="3"/>
    </row>
    <row r="20" spans="1:19" ht="20" customHeight="1" x14ac:dyDescent="0.2">
      <c r="B20" s="116" t="s">
        <v>154</v>
      </c>
      <c r="C20" s="117"/>
      <c r="D20" s="117"/>
      <c r="E20" s="117"/>
      <c r="F20" s="118"/>
    </row>
    <row r="21" spans="1:19" ht="20" customHeight="1" x14ac:dyDescent="0.2">
      <c r="B21" s="119"/>
      <c r="C21" s="7"/>
      <c r="E21" s="191" t="s">
        <v>10</v>
      </c>
      <c r="F21" s="202"/>
    </row>
    <row r="22" spans="1:19" ht="20" customHeight="1" x14ac:dyDescent="0.2">
      <c r="B22" s="203" t="s">
        <v>11</v>
      </c>
      <c r="C22" s="166"/>
      <c r="D22" s="54"/>
      <c r="E22" s="190" t="s">
        <v>98</v>
      </c>
      <c r="F22" s="204"/>
    </row>
    <row r="23" spans="1:19" ht="20" customHeight="1" x14ac:dyDescent="0.2">
      <c r="B23" s="205" t="s">
        <v>12</v>
      </c>
      <c r="C23" s="206"/>
      <c r="D23" s="55"/>
      <c r="E23" s="3" t="s">
        <v>13</v>
      </c>
      <c r="F23" s="120"/>
    </row>
    <row r="24" spans="1:19" ht="20" customHeight="1" thickBot="1" x14ac:dyDescent="0.25">
      <c r="B24" s="207" t="s">
        <v>14</v>
      </c>
      <c r="C24" s="208"/>
      <c r="D24" s="121" t="str">
        <f>IFERROR(IF(E22=Feedback!H4,D22/((231/(12^3)*1000*12)/D22),IF(E22=Feedback!H3,D23/(100/D22),IF(E22=Feedback!H2,D23/D22))),"Input needed")</f>
        <v>Input needed</v>
      </c>
      <c r="E24" s="122" t="s">
        <v>15</v>
      </c>
      <c r="F24" s="123"/>
    </row>
    <row r="25" spans="1:19" ht="20" customHeight="1" x14ac:dyDescent="0.2">
      <c r="B25" s="9"/>
    </row>
    <row r="26" spans="1:19" ht="15.75" customHeight="1" x14ac:dyDescent="0.2">
      <c r="A26" s="1" t="s">
        <v>16</v>
      </c>
    </row>
    <row r="27" spans="1:19" ht="15.75" customHeight="1" x14ac:dyDescent="0.2">
      <c r="A27" s="9"/>
      <c r="B27" s="172" t="s">
        <v>9</v>
      </c>
      <c r="C27" s="173"/>
      <c r="D27" s="173"/>
    </row>
    <row r="28" spans="1:19" ht="15.75" customHeight="1" x14ac:dyDescent="0.2">
      <c r="A28" s="9"/>
      <c r="D28" s="10" t="s">
        <v>17</v>
      </c>
      <c r="E28" s="39" t="s">
        <v>18</v>
      </c>
      <c r="F28" s="41" t="s">
        <v>19</v>
      </c>
      <c r="G28" s="2"/>
      <c r="H28" s="2"/>
      <c r="I28" s="2"/>
    </row>
    <row r="29" spans="1:19" ht="22.5" customHeight="1" x14ac:dyDescent="0.2">
      <c r="A29" s="9"/>
      <c r="B29" s="170" t="s">
        <v>20</v>
      </c>
      <c r="C29" s="171"/>
      <c r="D29" s="56">
        <v>4</v>
      </c>
      <c r="E29" s="57">
        <v>6</v>
      </c>
      <c r="F29" s="42">
        <f>(E29*D29)/144</f>
        <v>0.16666666666666666</v>
      </c>
      <c r="G29" s="40"/>
      <c r="H29" s="40"/>
      <c r="I29" s="40"/>
      <c r="P29" s="5"/>
      <c r="Q29" s="11"/>
    </row>
    <row r="30" spans="1:19" ht="23" customHeight="1" x14ac:dyDescent="0.2">
      <c r="B30" s="174" t="s">
        <v>21</v>
      </c>
      <c r="C30" s="175"/>
      <c r="D30" s="175"/>
      <c r="E30" s="175"/>
      <c r="F30" s="176"/>
      <c r="G30" s="176"/>
      <c r="H30" s="176"/>
      <c r="I30" s="176"/>
      <c r="J30" s="176"/>
    </row>
    <row r="31" spans="1:19" ht="15.75" customHeight="1" x14ac:dyDescent="0.2">
      <c r="B31" s="177" t="s">
        <v>22</v>
      </c>
      <c r="C31" s="178"/>
      <c r="D31" s="171"/>
      <c r="E31" s="12" t="str">
        <f>IF((D29)&gt;3.99,IF((E29)&gt;5.99,"Yes","No"),"No")</f>
        <v>Yes</v>
      </c>
      <c r="F31" s="38"/>
      <c r="G31" s="38"/>
      <c r="H31" s="38"/>
      <c r="I31" s="38"/>
    </row>
    <row r="32" spans="1:19" ht="15.75" customHeight="1" thickBot="1" x14ac:dyDescent="0.25">
      <c r="J32" s="4"/>
    </row>
    <row r="33" spans="2:12" ht="15.75" customHeight="1" x14ac:dyDescent="0.2">
      <c r="B33" s="116" t="s">
        <v>157</v>
      </c>
      <c r="C33" s="117"/>
      <c r="D33" s="117"/>
      <c r="E33" s="118"/>
      <c r="G33" s="116" t="s">
        <v>158</v>
      </c>
      <c r="H33" s="117"/>
      <c r="I33" s="117"/>
      <c r="J33" s="118"/>
    </row>
    <row r="34" spans="2:12" ht="15.75" customHeight="1" x14ac:dyDescent="0.2">
      <c r="B34" s="196" t="s">
        <v>159</v>
      </c>
      <c r="C34" s="197"/>
      <c r="D34" s="45" t="str">
        <f>IFERROR(D18*F29*16,"Not yet calculated")</f>
        <v>Not yet calculated</v>
      </c>
      <c r="E34" s="125" t="s">
        <v>23</v>
      </c>
      <c r="G34" s="196" t="s">
        <v>160</v>
      </c>
      <c r="H34" s="197"/>
      <c r="I34" s="45" t="str">
        <f>IFERROR(D24*F29*16,"Not yet calculated")</f>
        <v>Not yet calculated</v>
      </c>
      <c r="J34" s="125" t="s">
        <v>23</v>
      </c>
    </row>
    <row r="35" spans="2:12" ht="15.75" customHeight="1" thickBot="1" x14ac:dyDescent="0.25">
      <c r="B35" s="198"/>
      <c r="C35" s="199"/>
      <c r="D35" s="126" t="str">
        <f>IFERROR(D34*28.35,"Not yet calculated")</f>
        <v>Not yet calculated</v>
      </c>
      <c r="E35" s="127" t="s">
        <v>24</v>
      </c>
      <c r="G35" s="198"/>
      <c r="H35" s="199"/>
      <c r="I35" s="126" t="str">
        <f>IFERROR(I34*28.35,"Not yet calculated")</f>
        <v>Not yet calculated</v>
      </c>
      <c r="J35" s="127" t="s">
        <v>24</v>
      </c>
    </row>
    <row r="36" spans="2:12" ht="15.75" customHeight="1" x14ac:dyDescent="0.2">
      <c r="B36" s="128"/>
      <c r="C36" s="128"/>
      <c r="D36" s="129"/>
      <c r="E36" s="9"/>
      <c r="G36" s="128"/>
      <c r="H36" s="128"/>
      <c r="I36" s="129"/>
      <c r="J36" s="9"/>
    </row>
    <row r="37" spans="2:12" ht="15.75" customHeight="1" x14ac:dyDescent="0.2">
      <c r="B37" s="130" t="s">
        <v>161</v>
      </c>
      <c r="G37" s="130" t="s">
        <v>165</v>
      </c>
    </row>
    <row r="38" spans="2:12" ht="15.75" customHeight="1" x14ac:dyDescent="0.2">
      <c r="B38" s="200"/>
      <c r="C38" s="201"/>
      <c r="D38" s="131" t="s">
        <v>163</v>
      </c>
      <c r="E38" s="132" t="s">
        <v>164</v>
      </c>
      <c r="F38" s="133"/>
      <c r="G38" s="200"/>
      <c r="H38" s="201"/>
      <c r="I38" s="131" t="s">
        <v>167</v>
      </c>
      <c r="J38" s="132" t="s">
        <v>168</v>
      </c>
      <c r="K38" s="133"/>
    </row>
    <row r="39" spans="2:12" ht="15.75" customHeight="1" x14ac:dyDescent="0.2">
      <c r="B39" s="213" t="s">
        <v>162</v>
      </c>
      <c r="C39" s="214"/>
      <c r="D39" s="134" t="str">
        <f>IF(ISNUMBER($D$34),$D$34-(0.2*$D$34),"TBD")</f>
        <v>TBD</v>
      </c>
      <c r="E39" s="134" t="str">
        <f>IF(ISNUMBER($D$34),$D$34+(0.2*$D$34),"TBD")</f>
        <v>TBD</v>
      </c>
      <c r="F39" s="4" t="s">
        <v>23</v>
      </c>
      <c r="G39" s="213" t="s">
        <v>166</v>
      </c>
      <c r="H39" s="214"/>
      <c r="I39" s="134" t="str">
        <f>IF(ISNUMBER($I$34),$I$34-(0.2*$I$34),"TBD")</f>
        <v>TBD</v>
      </c>
      <c r="J39" s="134" t="str">
        <f>IF(ISNUMBER($I$34),$I$34+(0.2*$I$34),"TBD")</f>
        <v>TBD</v>
      </c>
      <c r="K39" s="4" t="s">
        <v>23</v>
      </c>
    </row>
    <row r="40" spans="2:12" ht="15.75" customHeight="1" x14ac:dyDescent="0.2">
      <c r="B40" s="215"/>
      <c r="C40" s="201"/>
      <c r="D40" s="135" t="str">
        <f>IF(ISNUMBER($D$35),$D$35-(0.2*$D$35),"TBD")</f>
        <v>TBD</v>
      </c>
      <c r="E40" s="135" t="str">
        <f>IF(ISNUMBER($D$35),$D$35+(0.2*$D$35),"TBD")</f>
        <v>TBD</v>
      </c>
      <c r="F40" s="136" t="s">
        <v>24</v>
      </c>
      <c r="G40" s="215"/>
      <c r="H40" s="201"/>
      <c r="I40" s="135" t="str">
        <f>IF(ISNUMBER($I$35),$I$35-(0.2*$I$35),"TBD")</f>
        <v>TBD</v>
      </c>
      <c r="J40" s="135" t="str">
        <f>IF(ISNUMBER($I$35),$I$35+(0.2*$I$35),"TBD")</f>
        <v>TBD</v>
      </c>
      <c r="K40" s="136" t="s">
        <v>24</v>
      </c>
    </row>
    <row r="41" spans="2:12" ht="15.75" customHeight="1" thickBot="1" x14ac:dyDescent="0.25">
      <c r="J41" s="4"/>
      <c r="L41" s="4" t="s">
        <v>25</v>
      </c>
    </row>
    <row r="42" spans="2:12" ht="15.75" customHeight="1" x14ac:dyDescent="0.2">
      <c r="B42" s="209" t="s">
        <v>99</v>
      </c>
      <c r="C42" s="210"/>
      <c r="D42" s="137" t="e">
        <f>D34+I34</f>
        <v>#VALUE!</v>
      </c>
      <c r="E42" s="138" t="s">
        <v>23</v>
      </c>
      <c r="G42" s="139"/>
      <c r="H42" s="139"/>
      <c r="I42" s="139"/>
      <c r="J42" s="139"/>
      <c r="L42" s="27" t="s">
        <v>81</v>
      </c>
    </row>
    <row r="43" spans="2:12" ht="37" customHeight="1" thickBot="1" x14ac:dyDescent="0.25">
      <c r="B43" s="211"/>
      <c r="C43" s="212"/>
      <c r="D43" s="140" t="str">
        <f>IFERROR(D42*28.35,"Not yet calculated")</f>
        <v>Not yet calculated</v>
      </c>
      <c r="E43" s="127" t="s">
        <v>24</v>
      </c>
      <c r="G43" s="139"/>
      <c r="H43" s="139"/>
      <c r="I43" s="139"/>
      <c r="J43" s="139"/>
      <c r="L43" s="27" t="s">
        <v>82</v>
      </c>
    </row>
    <row r="44" spans="2:12" ht="16" x14ac:dyDescent="0.2">
      <c r="D44" s="14"/>
      <c r="G44" s="14"/>
      <c r="L44" s="27" t="s">
        <v>83</v>
      </c>
    </row>
    <row r="45" spans="2:12" ht="19.5" customHeight="1" x14ac:dyDescent="0.2">
      <c r="B45" s="4" t="s">
        <v>79</v>
      </c>
      <c r="D45" s="14"/>
      <c r="G45" s="44"/>
      <c r="L45" s="27" t="s">
        <v>87</v>
      </c>
    </row>
    <row r="46" spans="2:12" ht="15.75" customHeight="1" x14ac:dyDescent="0.2">
      <c r="B46" s="165"/>
      <c r="C46" s="166"/>
      <c r="D46" s="32" t="s">
        <v>88</v>
      </c>
      <c r="E46" s="33" t="s">
        <v>89</v>
      </c>
      <c r="F46" s="34"/>
      <c r="G46" s="9"/>
      <c r="H46" s="30"/>
      <c r="I46" s="141"/>
      <c r="J46" s="34"/>
      <c r="K46" s="34"/>
      <c r="L46" s="27"/>
    </row>
    <row r="47" spans="2:12" ht="15.75" customHeight="1" x14ac:dyDescent="0.2">
      <c r="B47" s="167" t="s">
        <v>80</v>
      </c>
      <c r="C47" s="168"/>
      <c r="D47" s="15" t="str">
        <f>IF(ISNUMBER($D$42),$D$42-(0.2*$D$42),"TBD")</f>
        <v>TBD</v>
      </c>
      <c r="E47" s="15" t="str">
        <f>IF(ISNUMBER($D$42),$D$42+(0.2*$D$42),"TBD")</f>
        <v>TBD</v>
      </c>
      <c r="F47" t="s">
        <v>23</v>
      </c>
      <c r="G47" s="142"/>
      <c r="H47" s="30"/>
      <c r="I47" s="143"/>
      <c r="J47" s="143"/>
      <c r="L47" s="27" t="s">
        <v>84</v>
      </c>
    </row>
    <row r="48" spans="2:12" ht="15.75" customHeight="1" x14ac:dyDescent="0.2">
      <c r="B48" s="169"/>
      <c r="C48" s="166"/>
      <c r="D48" s="16" t="str">
        <f>IF(ISNUMBER($D$43),$D$43-(0.2*$D$43),"TBD")</f>
        <v>TBD</v>
      </c>
      <c r="E48" s="16" t="str">
        <f>IF(ISNUMBER($D$43),$D$43+(0.2*$D$43),"TBD")</f>
        <v>TBD</v>
      </c>
      <c r="F48" s="9" t="s">
        <v>24</v>
      </c>
      <c r="G48" s="30"/>
      <c r="H48" s="30"/>
      <c r="I48" s="31"/>
      <c r="J48" s="31"/>
      <c r="K48" s="9"/>
      <c r="L48" s="27" t="s">
        <v>85</v>
      </c>
    </row>
    <row r="49" spans="1:13" ht="15.75" customHeight="1" x14ac:dyDescent="0.2">
      <c r="B49" s="30"/>
      <c r="C49" s="30"/>
      <c r="D49" s="31"/>
      <c r="E49" s="31"/>
      <c r="F49" s="30"/>
      <c r="G49" s="31"/>
      <c r="H49" s="31"/>
      <c r="I49" s="31"/>
      <c r="L49" s="27" t="s">
        <v>86</v>
      </c>
    </row>
    <row r="50" spans="1:13" ht="15.75" customHeight="1" thickBot="1" x14ac:dyDescent="0.25">
      <c r="A50" s="9"/>
      <c r="L50" s="9"/>
    </row>
    <row r="51" spans="1:13" ht="85" x14ac:dyDescent="0.2">
      <c r="A51" s="9"/>
      <c r="B51" s="17" t="s">
        <v>26</v>
      </c>
      <c r="C51" s="35" t="s">
        <v>90</v>
      </c>
      <c r="D51" s="36" t="s">
        <v>91</v>
      </c>
      <c r="E51" s="49" t="s">
        <v>92</v>
      </c>
      <c r="F51" s="47" t="s">
        <v>100</v>
      </c>
      <c r="G51" s="46" t="s">
        <v>93</v>
      </c>
      <c r="H51" s="36" t="s">
        <v>94</v>
      </c>
      <c r="I51" s="37" t="s">
        <v>95</v>
      </c>
      <c r="J51" s="52" t="s">
        <v>117</v>
      </c>
      <c r="K51" s="62" t="s">
        <v>96</v>
      </c>
      <c r="L51" s="64" t="s">
        <v>97</v>
      </c>
      <c r="M51" s="17" t="s">
        <v>27</v>
      </c>
    </row>
    <row r="52" spans="1:13" ht="22.5" customHeight="1" x14ac:dyDescent="0.2">
      <c r="A52" s="18"/>
      <c r="B52" s="105" t="s">
        <v>28</v>
      </c>
      <c r="C52" s="58"/>
      <c r="D52" s="54"/>
      <c r="E52" s="50" t="str">
        <f>IF(COUNT(C52:D52)=2,D52-C52,"Input needed")</f>
        <v>Input needed</v>
      </c>
      <c r="F52" s="48" t="str">
        <f>IF(E52&lt;$D$40,"No",IF(E52&gt;$E$40,"No","Yes"))</f>
        <v>No</v>
      </c>
      <c r="G52" s="59"/>
      <c r="H52" s="54"/>
      <c r="I52" s="20" t="str">
        <f>IF(COUNT(G52:H52)=2,H52-G52,"Input needed")</f>
        <v>Input needed</v>
      </c>
      <c r="J52" s="53" t="str">
        <f>IF(I52&lt;$I$40,"No",IF(I52&gt;$J$40,"No","Yes"))</f>
        <v>No</v>
      </c>
      <c r="K52" s="63" t="str">
        <f>IF(COUNT(E52,I52)=2,E52+I52,"input needed")</f>
        <v>input needed</v>
      </c>
      <c r="L52" s="21" t="str">
        <f>IF(K52&lt;$D$48,"No",IF(K52&gt;$E$48,"No","Yes"))</f>
        <v>No</v>
      </c>
      <c r="M52" s="22" t="str">
        <f ca="1">IF(ISNUMBER(K52),IF(K52&lt;$D$48,VLOOKUP(RANDBETWEEN(MIN(Feedback!$C$2:$C$21),MAX(Feedback!$C$2:$C$21)),Feedback!$C$2:$D$22,2),IF(K52&gt;$E$48,VLOOKUP(RANDBETWEEN(MIN(Feedback!$C$2:$C$21),MAX(Feedback!$C$2:$C$21)),Feedback!$C$2:$D$22,2),VLOOKUP(RANDBETWEEN(MIN(Feedback!$A$2:$A$21),MAX(Feedback!$A$2:$A$21)),Feedback!$A$2:$B$7,2)))," ")</f>
        <v xml:space="preserve"> </v>
      </c>
    </row>
    <row r="53" spans="1:13" ht="22.5" customHeight="1" x14ac:dyDescent="0.2">
      <c r="A53" s="18"/>
      <c r="B53" s="105" t="s">
        <v>29</v>
      </c>
      <c r="C53" s="58"/>
      <c r="D53" s="54"/>
      <c r="E53" s="50" t="str">
        <f t="shared" ref="E53:E60" si="0">IF(COUNT(C53:D53)=2,D53-C53,"Input needed")</f>
        <v>Input needed</v>
      </c>
      <c r="F53" s="48" t="str">
        <f t="shared" ref="F53:F59" si="1">IF(E53&lt;$D$40,"No",IF(E53&gt;$E$40,"No","Yes"))</f>
        <v>No</v>
      </c>
      <c r="G53" s="59"/>
      <c r="H53" s="54"/>
      <c r="I53" s="20" t="str">
        <f t="shared" ref="I53:I60" si="2">IF(COUNT(G53:H53)=2,H53-G53,"Input needed")</f>
        <v>Input needed</v>
      </c>
      <c r="J53" s="53" t="str">
        <f t="shared" ref="J53:J60" si="3">IF(I53&lt;$I$40,"No",IF(I53&gt;$J$40,"No","Yes"))</f>
        <v>No</v>
      </c>
      <c r="K53" s="63" t="str">
        <f t="shared" ref="K53:K60" si="4">IF(COUNT(E53,I53)=2,E53+I53,"input needed")</f>
        <v>input needed</v>
      </c>
      <c r="L53" s="21" t="str">
        <f t="shared" ref="L53:L60" si="5">IF(K53&lt;$D$48,"No",IF(K53&gt;$E$48,"No","Yes"))</f>
        <v>No</v>
      </c>
      <c r="M53" s="22" t="str">
        <f ca="1">IF(ISNUMBER(K53),IF(K53&lt;$D$48,VLOOKUP(RANDBETWEEN(MIN(Feedback!$C$2:$C$21),MAX(Feedback!$C$2:$C$21)),Feedback!$C$2:$D$22,2),IF(K53&gt;$E$48,VLOOKUP(RANDBETWEEN(MIN(Feedback!$C$2:$C$21),MAX(Feedback!$C$2:$C$21)),Feedback!$C$2:$D$22,2),VLOOKUP(RANDBETWEEN(MIN(Feedback!$A$2:$A$21),MAX(Feedback!$A$2:$A$21)),Feedback!$A$2:$B$7,2)))," ")</f>
        <v xml:space="preserve"> </v>
      </c>
    </row>
    <row r="54" spans="1:13" ht="22.5" customHeight="1" x14ac:dyDescent="0.2">
      <c r="A54" s="18"/>
      <c r="B54" s="105" t="s">
        <v>30</v>
      </c>
      <c r="C54" s="58"/>
      <c r="D54" s="54"/>
      <c r="E54" s="50" t="str">
        <f t="shared" si="0"/>
        <v>Input needed</v>
      </c>
      <c r="F54" s="48" t="str">
        <f t="shared" si="1"/>
        <v>No</v>
      </c>
      <c r="G54" s="59"/>
      <c r="H54" s="54"/>
      <c r="I54" s="20" t="str">
        <f t="shared" si="2"/>
        <v>Input needed</v>
      </c>
      <c r="J54" s="53" t="str">
        <f t="shared" si="3"/>
        <v>No</v>
      </c>
      <c r="K54" s="63" t="str">
        <f t="shared" si="4"/>
        <v>input needed</v>
      </c>
      <c r="L54" s="21" t="str">
        <f t="shared" si="5"/>
        <v>No</v>
      </c>
      <c r="M54" s="22" t="str">
        <f ca="1">IF(ISNUMBER(K54),IF(K54&lt;$D$48,VLOOKUP(RANDBETWEEN(MIN(Feedback!$C$2:$C$21),MAX(Feedback!$C$2:$C$21)),Feedback!$C$2:$D$22,2),IF(K54&gt;$E$48,VLOOKUP(RANDBETWEEN(MIN(Feedback!$C$2:$C$21),MAX(Feedback!$C$2:$C$21)),Feedback!$C$2:$D$22,2),VLOOKUP(RANDBETWEEN(MIN(Feedback!$A$2:$A$21),MAX(Feedback!$A$2:$A$21)),Feedback!$A$2:$B$7,2)))," ")</f>
        <v xml:space="preserve"> </v>
      </c>
    </row>
    <row r="55" spans="1:13" ht="22.5" customHeight="1" x14ac:dyDescent="0.2">
      <c r="A55" s="18"/>
      <c r="B55" s="105" t="s">
        <v>31</v>
      </c>
      <c r="C55" s="58"/>
      <c r="D55" s="54"/>
      <c r="E55" s="50" t="str">
        <f t="shared" si="0"/>
        <v>Input needed</v>
      </c>
      <c r="F55" s="48" t="str">
        <f t="shared" si="1"/>
        <v>No</v>
      </c>
      <c r="G55" s="59"/>
      <c r="H55" s="54"/>
      <c r="I55" s="20" t="str">
        <f t="shared" si="2"/>
        <v>Input needed</v>
      </c>
      <c r="J55" s="53" t="str">
        <f t="shared" si="3"/>
        <v>No</v>
      </c>
      <c r="K55" s="63" t="str">
        <f t="shared" si="4"/>
        <v>input needed</v>
      </c>
      <c r="L55" s="21" t="str">
        <f t="shared" si="5"/>
        <v>No</v>
      </c>
      <c r="M55" s="22" t="str">
        <f ca="1">IF(ISNUMBER(K55),IF(K55&lt;$D$48,VLOOKUP(RANDBETWEEN(MIN(Feedback!$C$2:$C$21),MAX(Feedback!$C$2:$C$21)),Feedback!$C$2:$D$22,2),IF(K55&gt;$E$48,VLOOKUP(RANDBETWEEN(MIN(Feedback!$C$2:$C$21),MAX(Feedback!$C$2:$C$21)),Feedback!$C$2:$D$22,2),VLOOKUP(RANDBETWEEN(MIN(Feedback!$A$2:$A$21),MAX(Feedback!$A$2:$A$21)),Feedback!$A$2:$B$7,2)))," ")</f>
        <v xml:space="preserve"> </v>
      </c>
    </row>
    <row r="56" spans="1:13" ht="22.5" customHeight="1" x14ac:dyDescent="0.2">
      <c r="A56" s="18"/>
      <c r="B56" s="105" t="s">
        <v>32</v>
      </c>
      <c r="C56" s="58"/>
      <c r="D56" s="54"/>
      <c r="E56" s="50" t="str">
        <f t="shared" si="0"/>
        <v>Input needed</v>
      </c>
      <c r="F56" s="48" t="str">
        <f t="shared" si="1"/>
        <v>No</v>
      </c>
      <c r="G56" s="59"/>
      <c r="H56" s="54"/>
      <c r="I56" s="20" t="str">
        <f t="shared" si="2"/>
        <v>Input needed</v>
      </c>
      <c r="J56" s="53" t="str">
        <f t="shared" si="3"/>
        <v>No</v>
      </c>
      <c r="K56" s="63" t="str">
        <f t="shared" si="4"/>
        <v>input needed</v>
      </c>
      <c r="L56" s="21" t="str">
        <f t="shared" si="5"/>
        <v>No</v>
      </c>
      <c r="M56" s="22" t="str">
        <f ca="1">IF(ISNUMBER(K56),IF(K56&lt;$D$48,VLOOKUP(RANDBETWEEN(MIN(Feedback!$C$2:$C$21),MAX(Feedback!$C$2:$C$21)),Feedback!$C$2:$D$22,2),IF(K56&gt;$E$48,VLOOKUP(RANDBETWEEN(MIN(Feedback!$C$2:$C$21),MAX(Feedback!$C$2:$C$21)),Feedback!$C$2:$D$22,2),VLOOKUP(RANDBETWEEN(MIN(Feedback!$A$2:$A$21),MAX(Feedback!$A$2:$A$21)),Feedback!$A$2:$B$7,2)))," ")</f>
        <v xml:space="preserve"> </v>
      </c>
    </row>
    <row r="57" spans="1:13" ht="22.5" customHeight="1" x14ac:dyDescent="0.2">
      <c r="A57" s="18"/>
      <c r="B57" s="105" t="s">
        <v>33</v>
      </c>
      <c r="C57" s="58"/>
      <c r="D57" s="54"/>
      <c r="E57" s="50" t="str">
        <f t="shared" si="0"/>
        <v>Input needed</v>
      </c>
      <c r="F57" s="48" t="str">
        <f t="shared" si="1"/>
        <v>No</v>
      </c>
      <c r="G57" s="59"/>
      <c r="H57" s="54"/>
      <c r="I57" s="20" t="str">
        <f>IF(COUNT(G57:H57)=2,H57-G57,"Input needed")</f>
        <v>Input needed</v>
      </c>
      <c r="J57" s="53" t="str">
        <f t="shared" si="3"/>
        <v>No</v>
      </c>
      <c r="K57" s="63" t="str">
        <f t="shared" si="4"/>
        <v>input needed</v>
      </c>
      <c r="L57" s="21" t="str">
        <f>IF(K57&lt;$D$48,"No",IF(K57&gt;$E$48,"No","Yes"))</f>
        <v>No</v>
      </c>
      <c r="M57" s="22" t="str">
        <f ca="1">IF(ISNUMBER(K57),IF(K57&lt;$D$48,VLOOKUP(RANDBETWEEN(MIN(Feedback!$C$2:$C$21),MAX(Feedback!$C$2:$C$21)),Feedback!$C$2:$D$22,2),IF(K57&gt;$E$48,VLOOKUP(RANDBETWEEN(MIN(Feedback!$C$2:$C$21),MAX(Feedback!$C$2:$C$21)),Feedback!$C$2:$D$22,2),VLOOKUP(RANDBETWEEN(MIN(Feedback!$A$2:$A$21),MAX(Feedback!$A$2:$A$21)),Feedback!$A$2:$B$7,2)))," ")</f>
        <v xml:space="preserve"> </v>
      </c>
    </row>
    <row r="58" spans="1:13" ht="22.5" customHeight="1" x14ac:dyDescent="0.2">
      <c r="A58" s="18"/>
      <c r="B58" s="105" t="s">
        <v>34</v>
      </c>
      <c r="C58" s="58"/>
      <c r="D58" s="54"/>
      <c r="E58" s="50" t="str">
        <f t="shared" si="0"/>
        <v>Input needed</v>
      </c>
      <c r="F58" s="48" t="str">
        <f t="shared" si="1"/>
        <v>No</v>
      </c>
      <c r="G58" s="59"/>
      <c r="H58" s="54"/>
      <c r="I58" s="20" t="str">
        <f t="shared" si="2"/>
        <v>Input needed</v>
      </c>
      <c r="J58" s="53" t="str">
        <f t="shared" si="3"/>
        <v>No</v>
      </c>
      <c r="K58" s="63" t="str">
        <f t="shared" si="4"/>
        <v>input needed</v>
      </c>
      <c r="L58" s="21" t="str">
        <f t="shared" si="5"/>
        <v>No</v>
      </c>
      <c r="M58" s="22" t="str">
        <f ca="1">IF(ISNUMBER(K58),IF(K58&lt;$D$48,VLOOKUP(RANDBETWEEN(MIN(Feedback!$C$2:$C$21),MAX(Feedback!$C$2:$C$21)),Feedback!$C$2:$D$22,2),IF(K58&gt;$E$48,VLOOKUP(RANDBETWEEN(MIN(Feedback!$C$2:$C$21),MAX(Feedback!$C$2:$C$21)),Feedback!$C$2:$D$22,2),VLOOKUP(RANDBETWEEN(MIN(Feedback!$A$2:$A$21),MAX(Feedback!$A$2:$A$21)),Feedback!$A$2:$B$7,2)))," ")</f>
        <v xml:space="preserve"> </v>
      </c>
    </row>
    <row r="59" spans="1:13" ht="22.5" customHeight="1" x14ac:dyDescent="0.2">
      <c r="A59" s="18"/>
      <c r="B59" s="105" t="s">
        <v>35</v>
      </c>
      <c r="C59" s="58"/>
      <c r="D59" s="54"/>
      <c r="E59" s="50" t="str">
        <f t="shared" si="0"/>
        <v>Input needed</v>
      </c>
      <c r="F59" s="48" t="str">
        <f t="shared" si="1"/>
        <v>No</v>
      </c>
      <c r="G59" s="59"/>
      <c r="H59" s="54"/>
      <c r="I59" s="20" t="str">
        <f t="shared" si="2"/>
        <v>Input needed</v>
      </c>
      <c r="J59" s="53" t="str">
        <f t="shared" si="3"/>
        <v>No</v>
      </c>
      <c r="K59" s="63" t="str">
        <f t="shared" si="4"/>
        <v>input needed</v>
      </c>
      <c r="L59" s="21" t="str">
        <f t="shared" si="5"/>
        <v>No</v>
      </c>
      <c r="M59" s="22" t="str">
        <f ca="1">IF(ISNUMBER(K59),IF(K59&lt;$D$48,VLOOKUP(RANDBETWEEN(MIN(Feedback!$C$2:$C$21),MAX(Feedback!$C$2:$C$21)),Feedback!$C$2:$D$22,2),IF(K59&gt;$E$48,VLOOKUP(RANDBETWEEN(MIN(Feedback!$C$2:$C$21),MAX(Feedback!$C$2:$C$21)),Feedback!$C$2:$D$22,2),VLOOKUP(RANDBETWEEN(MIN(Feedback!$A$2:$A$21),MAX(Feedback!$A$2:$A$21)),Feedback!$A$2:$B$7,2)))," ")</f>
        <v xml:space="preserve"> </v>
      </c>
    </row>
    <row r="60" spans="1:13" ht="22.5" customHeight="1" thickBot="1" x14ac:dyDescent="0.25">
      <c r="A60" s="18"/>
      <c r="B60" s="105" t="s">
        <v>36</v>
      </c>
      <c r="C60" s="58"/>
      <c r="D60" s="54"/>
      <c r="E60" s="51" t="str">
        <f t="shared" si="0"/>
        <v>Input needed</v>
      </c>
      <c r="F60" s="48" t="str">
        <f>IF(E60&lt;$D$40,"No",IF(E60&gt;$E$40,"No","Yes"))</f>
        <v>No</v>
      </c>
      <c r="G60" s="59"/>
      <c r="H60" s="54"/>
      <c r="I60" s="23" t="str">
        <f t="shared" si="2"/>
        <v>Input needed</v>
      </c>
      <c r="J60" s="53" t="str">
        <f t="shared" si="3"/>
        <v>No</v>
      </c>
      <c r="K60" s="63" t="str">
        <f t="shared" si="4"/>
        <v>input needed</v>
      </c>
      <c r="L60" s="21" t="str">
        <f t="shared" si="5"/>
        <v>No</v>
      </c>
      <c r="M60" s="22" t="str">
        <f ca="1">IF(ISNUMBER(K60),IF(K60&lt;$D$48,VLOOKUP(RANDBETWEEN(MIN(Feedback!$C$2:$C$21),MAX(Feedback!$C$2:$C$21)),Feedback!$C$2:$D$22,2),IF(K60&gt;$E$48,VLOOKUP(RANDBETWEEN(MIN(Feedback!$C$2:$C$21),MAX(Feedback!$C$2:$C$21)),Feedback!$C$2:$D$22,2),VLOOKUP(RANDBETWEEN(MIN(Feedback!$A$2:$A$21),MAX(Feedback!$A$2:$A$21)),Feedback!$A$2:$B$7,2)))," ")</f>
        <v xml:space="preserve"> </v>
      </c>
    </row>
    <row r="61" spans="1:13" ht="15.75" customHeight="1" x14ac:dyDescent="0.2"/>
    <row r="62" spans="1:13" ht="15.75" customHeight="1" x14ac:dyDescent="0.2"/>
    <row r="63" spans="1:13" ht="15.75" customHeight="1" x14ac:dyDescent="0.2"/>
    <row r="64" spans="1:13" ht="15.75" customHeight="1" x14ac:dyDescent="0.2"/>
    <row r="65" customFormat="1" ht="31.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28.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27"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row r="1002" customFormat="1" ht="15.75" customHeight="1" x14ac:dyDescent="0.2"/>
    <row r="1003" customFormat="1" ht="15.75" customHeight="1" x14ac:dyDescent="0.2"/>
    <row r="1004" customFormat="1" ht="15.75" customHeight="1" x14ac:dyDescent="0.2"/>
    <row r="1005" customFormat="1" ht="15.75" customHeight="1" x14ac:dyDescent="0.2"/>
    <row r="1006" customFormat="1" ht="15.75" customHeight="1" x14ac:dyDescent="0.2"/>
    <row r="1007" customFormat="1" ht="15.75" customHeight="1" x14ac:dyDescent="0.2"/>
    <row r="1008"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sheetData>
  <sheetProtection algorithmName="SHA-512" hashValue="JJKlNa1OM43n4asQGKcizipYzyHXRmFQnvVMmsI9Ck8VNbf7GtjnAGMZqakSvUYCd1fsUmcUdx3yCI7WAy2TuQ==" saltValue="UmMWJnoQ+dRKQxWYJeAI0A==" spinCount="100000" sheet="1" objects="1" scenarios="1" selectLockedCells="1"/>
  <mergeCells count="38">
    <mergeCell ref="B9:C9"/>
    <mergeCell ref="D9:F9"/>
    <mergeCell ref="B3:C3"/>
    <mergeCell ref="D3:F3"/>
    <mergeCell ref="B4:C4"/>
    <mergeCell ref="D4:F4"/>
    <mergeCell ref="B5:C5"/>
    <mergeCell ref="D5:F5"/>
    <mergeCell ref="B46:C46"/>
    <mergeCell ref="B47:C48"/>
    <mergeCell ref="E21:F21"/>
    <mergeCell ref="B22:C22"/>
    <mergeCell ref="E22:F22"/>
    <mergeCell ref="B23:C23"/>
    <mergeCell ref="B24:C24"/>
    <mergeCell ref="B27:D27"/>
    <mergeCell ref="B29:C29"/>
    <mergeCell ref="B30:J30"/>
    <mergeCell ref="B31:D31"/>
    <mergeCell ref="B42:C43"/>
    <mergeCell ref="B39:C40"/>
    <mergeCell ref="G39:H40"/>
    <mergeCell ref="H1:M2"/>
    <mergeCell ref="B34:C35"/>
    <mergeCell ref="G34:H35"/>
    <mergeCell ref="B38:C38"/>
    <mergeCell ref="G38:H38"/>
    <mergeCell ref="B18:C18"/>
    <mergeCell ref="B10:C10"/>
    <mergeCell ref="D10:F10"/>
    <mergeCell ref="E15:F15"/>
    <mergeCell ref="B16:C16"/>
    <mergeCell ref="E16:F16"/>
    <mergeCell ref="B17:C17"/>
    <mergeCell ref="B7:C7"/>
    <mergeCell ref="D7:F7"/>
    <mergeCell ref="B8:C8"/>
    <mergeCell ref="D8:F8"/>
  </mergeCells>
  <conditionalFormatting sqref="E31 H31:I31">
    <cfRule type="containsText" dxfId="10" priority="5" operator="containsText" text="Yes">
      <formula>NOT(ISERROR(SEARCH(("Yes"),(E31))))</formula>
    </cfRule>
    <cfRule type="containsText" dxfId="9" priority="6" operator="containsText" text="No">
      <formula>NOT(ISERROR(SEARCH(("No"),(E31))))</formula>
    </cfRule>
  </conditionalFormatting>
  <conditionalFormatting sqref="F52:F60">
    <cfRule type="cellIs" dxfId="8" priority="3" operator="equal">
      <formula>"Yes"</formula>
    </cfRule>
    <cfRule type="cellIs" dxfId="7" priority="4" operator="equal">
      <formula>"No"</formula>
    </cfRule>
  </conditionalFormatting>
  <conditionalFormatting sqref="J52:J60">
    <cfRule type="cellIs" dxfId="6" priority="1" operator="equal">
      <formula>"Yes"</formula>
    </cfRule>
    <cfRule type="cellIs" dxfId="5" priority="2" operator="equal">
      <formula>"No"</formula>
    </cfRule>
  </conditionalFormatting>
  <conditionalFormatting sqref="L52:L60">
    <cfRule type="containsText" dxfId="4" priority="10" operator="containsText" text="Yes">
      <formula>NOT(ISERROR(SEARCH(("Yes"),(L52))))</formula>
    </cfRule>
    <cfRule type="containsText" dxfId="3" priority="11" operator="containsText" text="No">
      <formula>NOT(ISERROR(SEARCH(("No"),(L52))))</formula>
    </cfRule>
  </conditionalFormatting>
  <conditionalFormatting sqref="M52:M60">
    <cfRule type="containsText" dxfId="2" priority="7" operator="containsText" text="→">
      <formula>NOT(ISERROR(SEARCH(("→"),(M52))))</formula>
    </cfRule>
    <cfRule type="containsText" dxfId="1" priority="8" operator="containsText" text="←">
      <formula>NOT(ISERROR(SEARCH(("←"),(M52))))</formula>
    </cfRule>
    <cfRule type="cellIs" dxfId="0" priority="9" operator="between">
      <formula>1</formula>
      <formula>18</formula>
    </cfRule>
  </conditionalFormatting>
  <dataValidations count="4">
    <dataValidation type="decimal" operator="greaterThanOrEqual" allowBlank="1" showInputMessage="1" prompt="M2 - Input the recorced mass of the specimen following applicaiton of the top coat. The recorded value should  be in units of grams (g)." sqref="D53:D60 H53:H60" xr:uid="{2214078E-7BAD-7042-9210-66923F93EBF3}">
      <formula1>C53</formula1>
    </dataValidation>
    <dataValidation type="decimal" operator="greaterThan" allowBlank="1" showInputMessage="1" prompt="M1 - Enter the recorded mass of the prepared rough substrate. Ensure all loose granules have been removed prior to weighing. Recorded value should be in units of grams (g)." sqref="C52:C60 G52:G60" xr:uid="{570F97E6-07CD-EC45-BE77-9C3AB8BB31D5}">
      <formula1>0</formula1>
    </dataValidation>
    <dataValidation type="decimal" operator="greaterThan" allowBlank="1" showInputMessage="1" showErrorMessage="1" prompt="Application Rate - Input the application rate listed on the product's TDS supplied by the Licensee. Select the appropriate application rate units in the adjacent cell. _x000a_" sqref="D16 G16 D22" xr:uid="{77D6F12F-02D3-9B4C-A453-134682379ACE}">
      <formula1>0</formula1>
    </dataValidation>
    <dataValidation type="decimal" operator="greaterThanOrEqual" allowBlank="1" showInputMessage="1" prompt="M2 - Input the recorced mass of the specimen following application of the top coat. The recorded value should be in units of grams (g)._x000a_" sqref="D52 H52" xr:uid="{F5C56E30-9697-AF4B-AA94-CA8408F862A8}">
      <formula1>C52</formula1>
    </dataValidation>
  </dataValidations>
  <pageMargins left="0.7" right="0.7" top="0.75" bottom="0.75" header="0" footer="0"/>
  <pageSetup scale="77" orientation="portrait"/>
  <headerFooter>
    <oddFooter>&amp;RCRRC Rough Substrates Tool  v2020.01.23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Application Rate - Select the units provided for application rate listed on the product's TDS that was supplied by the Licensee_x000a_" xr:uid="{A2C327E7-54FD-1A49-BC4C-623727CC8254}">
          <x14:formula1>
            <xm:f>Feedback!$H$2:$H$4</xm:f>
          </x14:formula1>
          <xm:sqref>E16 H16:I16 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3259-6ADC-A447-92C4-05DBC1EB88CC}">
  <dimension ref="A1:Y1002"/>
  <sheetViews>
    <sheetView zoomScale="90" zoomScaleNormal="90" workbookViewId="0">
      <selection activeCell="E1" sqref="E1:L2"/>
    </sheetView>
  </sheetViews>
  <sheetFormatPr baseColWidth="10" defaultColWidth="11.28515625" defaultRowHeight="15" customHeight="1" x14ac:dyDescent="0.2"/>
  <cols>
    <col min="1" max="1" width="11" customWidth="1"/>
    <col min="2" max="2" width="12.7109375" customWidth="1"/>
    <col min="3" max="8" width="16.42578125" customWidth="1"/>
    <col min="9" max="9" width="18.28515625" customWidth="1"/>
    <col min="10" max="10" width="19.42578125" bestFit="1" customWidth="1"/>
    <col min="11" max="24" width="13.28515625" customWidth="1"/>
    <col min="25" max="25" width="37.85546875" customWidth="1"/>
    <col min="26" max="35" width="11" customWidth="1"/>
  </cols>
  <sheetData>
    <row r="1" spans="1:24" ht="15.75" customHeight="1" x14ac:dyDescent="0.2">
      <c r="A1" s="1" t="s">
        <v>143</v>
      </c>
      <c r="E1" s="193" t="s">
        <v>144</v>
      </c>
      <c r="F1" s="193"/>
      <c r="G1" s="193"/>
      <c r="H1" s="193"/>
      <c r="I1" s="193"/>
      <c r="J1" s="193"/>
      <c r="K1" s="193"/>
      <c r="L1" s="193"/>
    </row>
    <row r="2" spans="1:24" ht="15.75" customHeight="1" x14ac:dyDescent="0.2">
      <c r="A2" s="1"/>
      <c r="E2" s="193"/>
      <c r="F2" s="193"/>
      <c r="G2" s="193"/>
      <c r="H2" s="193"/>
      <c r="I2" s="193"/>
      <c r="J2" s="193"/>
      <c r="K2" s="193"/>
      <c r="L2" s="193"/>
    </row>
    <row r="3" spans="1:24" ht="15.75" customHeight="1" x14ac:dyDescent="0.2">
      <c r="A3" s="1"/>
      <c r="K3" s="2"/>
      <c r="N3" s="9"/>
    </row>
    <row r="4" spans="1:24" ht="22.5" customHeight="1" x14ac:dyDescent="0.2">
      <c r="B4" s="170" t="s">
        <v>0</v>
      </c>
      <c r="C4" s="184"/>
      <c r="D4" s="186"/>
      <c r="E4" s="187"/>
      <c r="F4" s="187"/>
      <c r="G4" s="30"/>
      <c r="H4" s="30"/>
      <c r="I4" s="30"/>
      <c r="J4" s="30"/>
    </row>
    <row r="5" spans="1:24" ht="22.5" customHeight="1" x14ac:dyDescent="0.2">
      <c r="B5" s="170" t="s">
        <v>1</v>
      </c>
      <c r="C5" s="184"/>
      <c r="D5" s="186"/>
      <c r="E5" s="187"/>
      <c r="F5" s="187"/>
      <c r="G5" s="30"/>
      <c r="H5" s="30"/>
      <c r="I5" s="30"/>
      <c r="J5" s="30"/>
      <c r="N5" s="43"/>
    </row>
    <row r="6" spans="1:24" ht="22.5" customHeight="1" x14ac:dyDescent="0.2">
      <c r="B6" s="170" t="s">
        <v>2</v>
      </c>
      <c r="C6" s="184"/>
      <c r="D6" s="187"/>
      <c r="E6" s="187"/>
      <c r="F6" s="187"/>
      <c r="G6" s="30"/>
      <c r="H6" s="30"/>
      <c r="I6" s="30"/>
      <c r="J6" s="30"/>
      <c r="N6" s="43"/>
      <c r="O6" s="28"/>
      <c r="P6" s="28"/>
      <c r="Q6" s="28"/>
      <c r="R6" s="28"/>
      <c r="S6" s="28"/>
      <c r="T6" s="28"/>
      <c r="U6" s="28"/>
      <c r="V6" s="28"/>
      <c r="W6" s="28"/>
      <c r="X6" s="28"/>
    </row>
    <row r="7" spans="1:24" ht="9" customHeight="1" x14ac:dyDescent="0.2">
      <c r="B7" s="3"/>
      <c r="C7" s="3"/>
      <c r="D7" s="2"/>
      <c r="E7" s="2"/>
      <c r="F7" s="3"/>
      <c r="G7" s="2"/>
      <c r="H7" s="2"/>
      <c r="I7" s="2"/>
      <c r="J7" s="2"/>
      <c r="O7" s="28"/>
      <c r="P7" s="28"/>
      <c r="Q7" s="28"/>
      <c r="R7" s="28"/>
      <c r="S7" s="28"/>
      <c r="T7" s="28"/>
      <c r="U7" s="28"/>
      <c r="V7" s="28"/>
      <c r="W7" s="28"/>
      <c r="X7" s="28"/>
    </row>
    <row r="8" spans="1:24" ht="22.5" customHeight="1" x14ac:dyDescent="0.2">
      <c r="B8" s="170" t="s">
        <v>3</v>
      </c>
      <c r="C8" s="184"/>
      <c r="D8" s="186"/>
      <c r="E8" s="187"/>
      <c r="F8" s="187"/>
      <c r="G8" s="30"/>
      <c r="H8" s="30"/>
      <c r="I8" s="30"/>
      <c r="J8" s="30"/>
      <c r="M8" s="2"/>
      <c r="N8" s="43"/>
      <c r="O8" s="28"/>
      <c r="P8" s="28"/>
      <c r="Q8" s="28"/>
      <c r="R8" s="28"/>
      <c r="S8" s="28"/>
      <c r="T8" s="28"/>
      <c r="U8" s="28"/>
      <c r="V8" s="28"/>
      <c r="W8" s="28"/>
      <c r="X8" s="28"/>
    </row>
    <row r="9" spans="1:24" ht="22.5" customHeight="1" x14ac:dyDescent="0.2">
      <c r="B9" s="170" t="s">
        <v>4</v>
      </c>
      <c r="C9" s="184"/>
      <c r="D9" s="194"/>
      <c r="E9" s="187"/>
      <c r="F9" s="187"/>
      <c r="G9" s="4" t="s">
        <v>5</v>
      </c>
      <c r="H9" s="2"/>
      <c r="I9" s="2"/>
      <c r="J9" s="2"/>
      <c r="M9" s="2"/>
      <c r="N9" s="43"/>
      <c r="O9" s="28"/>
      <c r="P9" s="28"/>
      <c r="Q9" s="28"/>
      <c r="R9" s="28"/>
      <c r="S9" s="28"/>
      <c r="T9" s="28"/>
      <c r="U9" s="28"/>
      <c r="V9" s="28"/>
      <c r="W9" s="28"/>
      <c r="X9" s="28"/>
    </row>
    <row r="10" spans="1:24" ht="22.5" customHeight="1" x14ac:dyDescent="0.2">
      <c r="B10" s="170" t="s">
        <v>6</v>
      </c>
      <c r="C10" s="184"/>
      <c r="D10" s="189"/>
      <c r="E10" s="187"/>
      <c r="F10" s="187"/>
      <c r="G10" s="30"/>
      <c r="H10" s="30"/>
      <c r="I10" s="30"/>
      <c r="J10" s="30"/>
      <c r="N10" s="43"/>
      <c r="O10" s="28"/>
      <c r="P10" s="28"/>
      <c r="Q10" s="28"/>
      <c r="R10" s="28"/>
      <c r="S10" s="28"/>
      <c r="T10" s="28"/>
      <c r="U10" s="28"/>
      <c r="V10" s="28"/>
      <c r="W10" s="28"/>
      <c r="X10" s="28"/>
    </row>
    <row r="11" spans="1:24" ht="22.5" customHeight="1" x14ac:dyDescent="0.2">
      <c r="B11" s="170" t="s">
        <v>7</v>
      </c>
      <c r="C11" s="184"/>
      <c r="D11" s="189"/>
      <c r="E11" s="187"/>
      <c r="F11" s="187"/>
      <c r="G11" s="30"/>
      <c r="H11" s="30"/>
      <c r="I11" s="30"/>
      <c r="J11" s="30"/>
      <c r="L11" s="5"/>
      <c r="N11" s="28"/>
      <c r="O11" s="29"/>
      <c r="P11" s="29"/>
      <c r="Q11" s="28"/>
      <c r="R11" s="28"/>
      <c r="S11" s="28"/>
      <c r="T11" s="28"/>
      <c r="U11" s="28"/>
      <c r="V11" s="28"/>
      <c r="W11" s="28"/>
      <c r="X11" s="28"/>
    </row>
    <row r="12" spans="1:24" ht="10.5" customHeight="1" x14ac:dyDescent="0.2">
      <c r="D12" s="2"/>
      <c r="E12" s="2"/>
      <c r="G12" s="2"/>
      <c r="H12" s="2"/>
      <c r="I12" s="2"/>
      <c r="J12" s="2"/>
      <c r="O12" s="29"/>
      <c r="P12" s="28"/>
      <c r="Q12" s="28"/>
      <c r="R12" s="28"/>
      <c r="S12" s="28"/>
      <c r="T12" s="28"/>
      <c r="U12" s="28"/>
      <c r="V12" s="28"/>
      <c r="W12" s="28"/>
      <c r="X12" s="28"/>
    </row>
    <row r="13" spans="1:24" ht="15.75" customHeight="1" x14ac:dyDescent="0.2">
      <c r="A13" s="1" t="s">
        <v>8</v>
      </c>
      <c r="N13" s="28"/>
      <c r="O13" s="29"/>
      <c r="P13" s="28"/>
      <c r="Q13" s="28"/>
      <c r="R13" s="28"/>
      <c r="S13" s="28"/>
      <c r="T13" s="28"/>
      <c r="U13" s="28"/>
      <c r="V13" s="28"/>
      <c r="W13" s="28"/>
      <c r="X13" s="28"/>
    </row>
    <row r="14" spans="1:24" ht="21.75" customHeight="1" x14ac:dyDescent="0.2">
      <c r="B14" s="7" t="s">
        <v>9</v>
      </c>
      <c r="C14" s="7"/>
      <c r="E14" s="191" t="s">
        <v>10</v>
      </c>
      <c r="F14" s="192"/>
      <c r="G14" s="4"/>
      <c r="H14" s="4"/>
      <c r="I14" s="4"/>
      <c r="J14" s="30"/>
      <c r="N14" s="94"/>
      <c r="O14" s="28"/>
      <c r="P14" s="28"/>
      <c r="Q14" s="28"/>
      <c r="R14" s="28"/>
      <c r="S14" s="28"/>
      <c r="T14" s="28"/>
      <c r="U14" s="28"/>
      <c r="V14" s="28"/>
      <c r="W14" s="28"/>
      <c r="X14" s="28"/>
    </row>
    <row r="15" spans="1:24" ht="22.5" customHeight="1" x14ac:dyDescent="0.2">
      <c r="B15" s="185" t="s">
        <v>11</v>
      </c>
      <c r="C15" s="166"/>
      <c r="D15" s="54"/>
      <c r="E15" s="190"/>
      <c r="F15" s="190"/>
      <c r="G15" s="3"/>
      <c r="H15" s="3"/>
      <c r="I15" s="3"/>
      <c r="J15" s="30"/>
      <c r="L15" s="6"/>
      <c r="O15" s="28"/>
      <c r="P15" s="28"/>
      <c r="Q15" s="28"/>
      <c r="R15" s="28"/>
      <c r="S15" s="28"/>
      <c r="T15" s="28"/>
      <c r="U15" s="28"/>
      <c r="V15" s="28"/>
      <c r="W15" s="28"/>
      <c r="X15" s="28"/>
    </row>
    <row r="16" spans="1:24" ht="22.5" customHeight="1" x14ac:dyDescent="0.2">
      <c r="B16" s="170" t="s">
        <v>12</v>
      </c>
      <c r="C16" s="171"/>
      <c r="D16" s="55"/>
      <c r="E16" s="3" t="s">
        <v>13</v>
      </c>
      <c r="F16" s="3"/>
      <c r="G16" s="3"/>
      <c r="H16" s="3"/>
      <c r="I16" s="3"/>
      <c r="L16" s="4" t="s">
        <v>25</v>
      </c>
      <c r="N16" s="28"/>
      <c r="O16" s="28"/>
      <c r="P16" s="28"/>
      <c r="Q16" s="28"/>
      <c r="R16" s="28"/>
      <c r="S16" s="28"/>
      <c r="T16" s="28"/>
      <c r="U16" s="28"/>
      <c r="V16" s="28"/>
      <c r="W16" s="28"/>
      <c r="X16" s="28"/>
    </row>
    <row r="17" spans="1:17" ht="15.75" customHeight="1" x14ac:dyDescent="0.2">
      <c r="B17" s="170" t="s">
        <v>14</v>
      </c>
      <c r="C17" s="171"/>
      <c r="D17" s="8" t="b">
        <f>IFERROR(IF(E15=Feedback!H4,D16/((231/(12^3)*1000*12)/D15),IF(E15=Feedback!H3,D16/(100/D15),IF(E15=Feedback!H2,D16/D15))),"Input needed")</f>
        <v>0</v>
      </c>
      <c r="E17" s="3" t="s">
        <v>15</v>
      </c>
      <c r="F17" s="3"/>
      <c r="G17" s="11"/>
      <c r="H17" s="3"/>
      <c r="I17" s="3"/>
      <c r="L17" s="27" t="s">
        <v>81</v>
      </c>
    </row>
    <row r="18" spans="1:17" ht="16" x14ac:dyDescent="0.2">
      <c r="L18" s="27" t="s">
        <v>82</v>
      </c>
    </row>
    <row r="19" spans="1:17" ht="15.75" customHeight="1" x14ac:dyDescent="0.2">
      <c r="A19" s="1" t="s">
        <v>16</v>
      </c>
      <c r="L19" s="27" t="s">
        <v>83</v>
      </c>
    </row>
    <row r="20" spans="1:17" ht="15.75" customHeight="1" x14ac:dyDescent="0.2">
      <c r="A20" s="9"/>
      <c r="B20" s="172" t="s">
        <v>9</v>
      </c>
      <c r="C20" s="173"/>
      <c r="D20" s="173"/>
      <c r="L20" s="27" t="s">
        <v>87</v>
      </c>
    </row>
    <row r="21" spans="1:17" ht="15.75" customHeight="1" x14ac:dyDescent="0.2">
      <c r="A21" s="9"/>
      <c r="D21" s="10" t="s">
        <v>17</v>
      </c>
      <c r="E21" s="39" t="s">
        <v>18</v>
      </c>
      <c r="F21" s="41" t="s">
        <v>19</v>
      </c>
      <c r="G21" s="2"/>
      <c r="H21" s="2"/>
      <c r="I21" s="2"/>
      <c r="L21" s="27" t="s">
        <v>84</v>
      </c>
    </row>
    <row r="22" spans="1:17" ht="22.5" customHeight="1" x14ac:dyDescent="0.2">
      <c r="A22" s="9"/>
      <c r="B22" s="170" t="s">
        <v>20</v>
      </c>
      <c r="C22" s="171"/>
      <c r="D22" s="56">
        <v>4</v>
      </c>
      <c r="E22" s="57">
        <v>6</v>
      </c>
      <c r="F22" s="42">
        <f>(E22*D22)/144</f>
        <v>0.16666666666666666</v>
      </c>
      <c r="G22" s="40"/>
      <c r="H22" s="40"/>
      <c r="I22" s="40"/>
      <c r="L22" s="27" t="s">
        <v>85</v>
      </c>
      <c r="P22" s="5"/>
      <c r="Q22" s="11"/>
    </row>
    <row r="23" spans="1:17" ht="23" customHeight="1" x14ac:dyDescent="0.2">
      <c r="B23" s="174" t="s">
        <v>21</v>
      </c>
      <c r="C23" s="175"/>
      <c r="D23" s="175"/>
      <c r="E23" s="175"/>
      <c r="F23" s="176"/>
      <c r="G23" s="176"/>
      <c r="H23" s="176"/>
      <c r="I23" s="176"/>
      <c r="J23" s="176"/>
      <c r="L23" s="27" t="s">
        <v>132</v>
      </c>
    </row>
    <row r="24" spans="1:17" ht="15.75" customHeight="1" x14ac:dyDescent="0.2">
      <c r="B24" s="177" t="s">
        <v>22</v>
      </c>
      <c r="C24" s="178"/>
      <c r="D24" s="171"/>
      <c r="E24" s="12" t="str">
        <f>IF((D22)&gt;3.99,IF((E22)&gt;5.99,"Yes","No"),"No")</f>
        <v>Yes</v>
      </c>
      <c r="F24" s="38"/>
      <c r="G24" s="38"/>
      <c r="H24" s="38"/>
      <c r="I24" s="38"/>
      <c r="L24" s="27" t="s">
        <v>135</v>
      </c>
    </row>
    <row r="25" spans="1:17" ht="15.75" customHeight="1" x14ac:dyDescent="0.2">
      <c r="G25" s="104" t="s">
        <v>142</v>
      </c>
      <c r="H25" s="186"/>
      <c r="I25" s="187"/>
      <c r="J25" s="4"/>
      <c r="L25" s="27" t="s">
        <v>138</v>
      </c>
    </row>
    <row r="26" spans="1:17" ht="15.75" customHeight="1" x14ac:dyDescent="0.2">
      <c r="B26" s="179" t="s">
        <v>99</v>
      </c>
      <c r="C26" s="168"/>
      <c r="D26" s="13">
        <f>IFERROR(D17*F22*16,"Not yet calculated")</f>
        <v>0</v>
      </c>
      <c r="E26" t="s">
        <v>23</v>
      </c>
      <c r="G26" s="180" t="s">
        <v>101</v>
      </c>
      <c r="H26" s="181"/>
      <c r="I26" s="45" t="str">
        <f>IFERROR(D26/H25,"Not yet calculated")</f>
        <v>Not yet calculated</v>
      </c>
      <c r="J26" t="s">
        <v>23</v>
      </c>
      <c r="L26" s="27" t="s">
        <v>133</v>
      </c>
    </row>
    <row r="27" spans="1:17" ht="37" customHeight="1" x14ac:dyDescent="0.2">
      <c r="B27" s="169"/>
      <c r="C27" s="166"/>
      <c r="D27" s="60">
        <f>IFERROR(D26*28.35,"Not yet calculated")</f>
        <v>0</v>
      </c>
      <c r="E27" s="9" t="s">
        <v>24</v>
      </c>
      <c r="G27" s="182"/>
      <c r="H27" s="183"/>
      <c r="I27" s="61" t="str">
        <f>IFERROR(D27/H25,"Not yet calculated")</f>
        <v>Not yet calculated</v>
      </c>
      <c r="J27" s="9" t="s">
        <v>24</v>
      </c>
      <c r="L27" s="27" t="s">
        <v>136</v>
      </c>
    </row>
    <row r="28" spans="1:17" ht="16" x14ac:dyDescent="0.2">
      <c r="D28" s="14"/>
      <c r="G28" s="14"/>
      <c r="L28" s="27" t="s">
        <v>139</v>
      </c>
    </row>
    <row r="29" spans="1:17" ht="19.5" customHeight="1" x14ac:dyDescent="0.2">
      <c r="A29" s="4" t="s">
        <v>79</v>
      </c>
      <c r="D29" s="14"/>
      <c r="G29" s="44" t="s">
        <v>102</v>
      </c>
      <c r="L29" s="27" t="s">
        <v>134</v>
      </c>
    </row>
    <row r="30" spans="1:17" ht="15.75" customHeight="1" x14ac:dyDescent="0.2">
      <c r="B30" s="165"/>
      <c r="C30" s="166"/>
      <c r="D30" s="32" t="s">
        <v>88</v>
      </c>
      <c r="E30" s="33" t="s">
        <v>89</v>
      </c>
      <c r="F30" s="34"/>
      <c r="G30" s="165"/>
      <c r="H30" s="166"/>
      <c r="I30" s="32" t="s">
        <v>104</v>
      </c>
      <c r="J30" s="33" t="s">
        <v>105</v>
      </c>
      <c r="K30" s="34"/>
      <c r="L30" s="27" t="s">
        <v>137</v>
      </c>
    </row>
    <row r="31" spans="1:17" ht="15.75" customHeight="1" x14ac:dyDescent="0.2">
      <c r="B31" s="167" t="s">
        <v>80</v>
      </c>
      <c r="C31" s="168"/>
      <c r="D31" s="15">
        <f>IF(ISNUMBER($D$26),$D$26-(0.2*$D$26),"TBD")</f>
        <v>0</v>
      </c>
      <c r="E31" s="15">
        <f>IF(ISNUMBER($D$26),$D$26+(0.2*$D$26),"TBD")</f>
        <v>0</v>
      </c>
      <c r="F31" t="s">
        <v>23</v>
      </c>
      <c r="G31" s="167" t="s">
        <v>103</v>
      </c>
      <c r="H31" s="168"/>
      <c r="I31" s="15" t="str">
        <f>IF(ISNUMBER($I$26),$I$26-(0.2*$I$26),"TBD")</f>
        <v>TBD</v>
      </c>
      <c r="J31" s="15" t="str">
        <f>IF(ISNUMBER($I$26),$I$26+(0.2*$I$26),"TBD")</f>
        <v>TBD</v>
      </c>
      <c r="K31" t="s">
        <v>23</v>
      </c>
      <c r="L31" s="27" t="s">
        <v>140</v>
      </c>
    </row>
    <row r="32" spans="1:17" ht="15.75" customHeight="1" x14ac:dyDescent="0.2">
      <c r="B32" s="169"/>
      <c r="C32" s="166"/>
      <c r="D32" s="16">
        <f>IF(ISNUMBER($D$27),$D$27-(0.2*$D$27),"TBD")</f>
        <v>0</v>
      </c>
      <c r="E32" s="16">
        <f>IF(ISNUMBER($D$27),$D$27+(0.2*$D$27),"TBD")</f>
        <v>0</v>
      </c>
      <c r="F32" s="9" t="s">
        <v>24</v>
      </c>
      <c r="G32" s="169"/>
      <c r="H32" s="166"/>
      <c r="I32" s="16" t="str">
        <f>IF(ISNUMBER($I$27),$I$27-(0.2*$I$27),"TBD")</f>
        <v>TBD</v>
      </c>
      <c r="J32" s="16" t="str">
        <f>IF(ISNUMBER($I$27),$I$27+(0.2*$I$27),"TBD")</f>
        <v>TBD</v>
      </c>
      <c r="K32" s="9" t="s">
        <v>24</v>
      </c>
      <c r="L32" s="30" t="s">
        <v>141</v>
      </c>
    </row>
    <row r="33" spans="1:25" ht="15.75" customHeight="1" x14ac:dyDescent="0.2">
      <c r="B33" s="30"/>
      <c r="C33" s="30"/>
      <c r="D33" s="31"/>
      <c r="E33" s="31"/>
      <c r="F33" s="30"/>
      <c r="G33" s="31"/>
      <c r="H33" s="31"/>
      <c r="I33" s="31"/>
    </row>
    <row r="34" spans="1:25" ht="15.75" customHeight="1" thickBot="1" x14ac:dyDescent="0.25">
      <c r="A34" s="9"/>
      <c r="L34" s="9"/>
    </row>
    <row r="35" spans="1:25" ht="102" x14ac:dyDescent="0.2">
      <c r="A35" s="9"/>
      <c r="B35" s="17" t="s">
        <v>26</v>
      </c>
      <c r="C35" s="35" t="s">
        <v>90</v>
      </c>
      <c r="D35" s="36" t="s">
        <v>91</v>
      </c>
      <c r="E35" s="49" t="s">
        <v>92</v>
      </c>
      <c r="F35" s="47" t="s">
        <v>100</v>
      </c>
      <c r="G35" s="46" t="s">
        <v>93</v>
      </c>
      <c r="H35" s="36" t="s">
        <v>94</v>
      </c>
      <c r="I35" s="37" t="s">
        <v>95</v>
      </c>
      <c r="J35" s="52" t="s">
        <v>117</v>
      </c>
      <c r="K35" s="35" t="s">
        <v>118</v>
      </c>
      <c r="L35" s="36" t="s">
        <v>119</v>
      </c>
      <c r="M35" s="49" t="s">
        <v>120</v>
      </c>
      <c r="N35" s="47" t="s">
        <v>121</v>
      </c>
      <c r="O35" s="46" t="s">
        <v>122</v>
      </c>
      <c r="P35" s="36" t="s">
        <v>123</v>
      </c>
      <c r="Q35" s="37" t="s">
        <v>124</v>
      </c>
      <c r="R35" s="52" t="s">
        <v>125</v>
      </c>
      <c r="S35" s="46" t="s">
        <v>126</v>
      </c>
      <c r="T35" s="36" t="s">
        <v>127</v>
      </c>
      <c r="U35" s="37" t="s">
        <v>128</v>
      </c>
      <c r="V35" s="52" t="s">
        <v>129</v>
      </c>
      <c r="W35" s="99" t="s">
        <v>130</v>
      </c>
      <c r="X35" s="100" t="s">
        <v>131</v>
      </c>
      <c r="Y35" s="95" t="s">
        <v>27</v>
      </c>
    </row>
    <row r="36" spans="1:25" ht="22.5" customHeight="1" x14ac:dyDescent="0.2">
      <c r="A36" s="18"/>
      <c r="B36" s="105" t="s">
        <v>28</v>
      </c>
      <c r="C36" s="58"/>
      <c r="D36" s="54"/>
      <c r="E36" s="50" t="str">
        <f>IF(COUNT(C36:D36)=2,D36-C36,"Input needed")</f>
        <v>Input needed</v>
      </c>
      <c r="F36" s="48" t="str">
        <f>IF(E36&lt;$I$32,"No",IF(E36&gt;$J$32,"No","Yes"))</f>
        <v>No</v>
      </c>
      <c r="G36" s="59"/>
      <c r="H36" s="54"/>
      <c r="I36" s="20" t="str">
        <f>IF(COUNT(G36:H36)=2,H36-G36,"Input needed")</f>
        <v>Input needed</v>
      </c>
      <c r="J36" s="53" t="str">
        <f>IF(I36&lt;$I$32,"No",IF(I36&gt;$J$32,"No","Yes"))</f>
        <v>No</v>
      </c>
      <c r="K36" s="58"/>
      <c r="L36" s="54"/>
      <c r="M36" s="50" t="str">
        <f>IF(COUNT(K36:L36)=2,L36-K36,"Input needed")</f>
        <v>Input needed</v>
      </c>
      <c r="N36" s="48" t="str">
        <f>IF(M36&lt;$I$32,"No",IF(M36&gt;$J$32,"No","Yes"))</f>
        <v>No</v>
      </c>
      <c r="O36" s="59"/>
      <c r="P36" s="54"/>
      <c r="Q36" s="20" t="str">
        <f>IF(COUNT(O36:P36)=2,P36-O36,"Input needed")</f>
        <v>Input needed</v>
      </c>
      <c r="R36" s="53" t="str">
        <f>IF(Q36&lt;$I$32,"No",IF(Q36&gt;$J$32,"No","Yes"))</f>
        <v>No</v>
      </c>
      <c r="S36" s="59"/>
      <c r="T36" s="54"/>
      <c r="U36" s="20" t="str">
        <f>IF(COUNT(S36:T36)=2,T36-S36,"Input needed")</f>
        <v>Input needed</v>
      </c>
      <c r="V36" s="53" t="str">
        <f>IF(U36&lt;$I$32,"No",IF(U36&gt;$J$32,"No","Yes"))</f>
        <v>No</v>
      </c>
      <c r="W36" s="101">
        <f>SUM(E36,I36,M36,Q36,U36)</f>
        <v>0</v>
      </c>
      <c r="X36" s="98" t="str">
        <f>IF(W36&lt;$D$32,"No",IF(W36&gt;$E$32,"No","Yes"))</f>
        <v>Yes</v>
      </c>
      <c r="Y36" s="96" t="str">
        <f ca="1">IF(ISNUMBER(W36),IF(W36&lt;$D$32,VLOOKUP(RANDBETWEEN(MIN(Feedback!$C$2:$C$21),MAX(Feedback!$C$2:$C$21)),Feedback!$C$2:$D$22,2),IF(W36&gt;$E$32,VLOOKUP(RANDBETWEEN(MIN(Feedback!$C$2:$C$21),MAX(Feedback!$C$2:$C$21)),Feedback!$C$2:$D$22,2),VLOOKUP(RANDBETWEEN(MIN(Feedback!$A$2:$A$21),MAX(Feedback!$A$2:$A$21)),Feedback!$A$2:$B$7,2)))," ")</f>
        <v>← Not only beautiful, this is brilliant too</v>
      </c>
    </row>
    <row r="37" spans="1:25" ht="22.5" customHeight="1" x14ac:dyDescent="0.2">
      <c r="A37" s="18"/>
      <c r="B37" s="105" t="s">
        <v>29</v>
      </c>
      <c r="C37" s="58"/>
      <c r="D37" s="54"/>
      <c r="E37" s="50" t="str">
        <f t="shared" ref="E37:E44" si="0">IF(COUNT(C37:D37)=2,D37-C37,"Input needed")</f>
        <v>Input needed</v>
      </c>
      <c r="F37" s="48" t="str">
        <f t="shared" ref="F37:F44" si="1">IF(E37&lt;$I$32,"No",IF(E37&gt;$J$32,"No","Yes"))</f>
        <v>No</v>
      </c>
      <c r="G37" s="59"/>
      <c r="H37" s="54"/>
      <c r="I37" s="20" t="str">
        <f t="shared" ref="I37:I44" si="2">IF(COUNT(G37:H37)=2,H37-G37,"Input needed")</f>
        <v>Input needed</v>
      </c>
      <c r="J37" s="53" t="str">
        <f t="shared" ref="J37:J44" si="3">IF(I37&lt;$I$32,"No",IF(I37&gt;$J$32,"No","Yes"))</f>
        <v>No</v>
      </c>
      <c r="K37" s="58"/>
      <c r="L37" s="54"/>
      <c r="M37" s="50" t="str">
        <f t="shared" ref="M37:M44" si="4">IF(COUNT(K37:L37)=2,L37-K37,"Input needed")</f>
        <v>Input needed</v>
      </c>
      <c r="N37" s="48" t="str">
        <f t="shared" ref="N37:N44" si="5">IF(M37&lt;$I$32,"No",IF(M37&gt;$J$32,"No","Yes"))</f>
        <v>No</v>
      </c>
      <c r="O37" s="59"/>
      <c r="P37" s="54"/>
      <c r="Q37" s="20" t="str">
        <f t="shared" ref="Q37:Q40" si="6">IF(COUNT(O37:P37)=2,P37-O37,"Input needed")</f>
        <v>Input needed</v>
      </c>
      <c r="R37" s="53" t="str">
        <f t="shared" ref="R37:R44" si="7">IF(Q37&lt;$I$32,"No",IF(Q37&gt;$J$32,"No","Yes"))</f>
        <v>No</v>
      </c>
      <c r="S37" s="59"/>
      <c r="T37" s="54"/>
      <c r="U37" s="20" t="str">
        <f t="shared" ref="U37:U40" si="8">IF(COUNT(S37:T37)=2,T37-S37,"Input needed")</f>
        <v>Input needed</v>
      </c>
      <c r="V37" s="53" t="str">
        <f t="shared" ref="V37:V44" si="9">IF(U37&lt;$I$32,"No",IF(U37&gt;$J$32,"No","Yes"))</f>
        <v>No</v>
      </c>
      <c r="W37" s="101">
        <f t="shared" ref="W37:W44" si="10">SUM(E37,I37,M37,Q37,U37)</f>
        <v>0</v>
      </c>
      <c r="X37" s="98" t="str">
        <f t="shared" ref="X37:X44" si="11">IF(W37&lt;$D$32,"No",IF(W37&gt;$E$32,"No","Yes"))</f>
        <v>Yes</v>
      </c>
      <c r="Y37" s="96" t="str">
        <f ca="1">IF(ISNUMBER(W37),IF(W37&lt;$D$32,VLOOKUP(RANDBETWEEN(MIN(Feedback!$C$2:$C$21),MAX(Feedback!$C$2:$C$21)),Feedback!$C$2:$D$22,2),IF(W37&gt;$E$32,VLOOKUP(RANDBETWEEN(MIN(Feedback!$C$2:$C$21),MAX(Feedback!$C$2:$C$21)),Feedback!$C$2:$D$22,2),VLOOKUP(RANDBETWEEN(MIN(Feedback!$A$2:$A$21),MAX(Feedback!$A$2:$A$21)),Feedback!$A$2:$B$7,2)))," ")</f>
        <v>← Fantastic</v>
      </c>
    </row>
    <row r="38" spans="1:25" ht="22.5" customHeight="1" x14ac:dyDescent="0.2">
      <c r="A38" s="18"/>
      <c r="B38" s="105" t="s">
        <v>30</v>
      </c>
      <c r="C38" s="58"/>
      <c r="D38" s="54"/>
      <c r="E38" s="50" t="str">
        <f t="shared" si="0"/>
        <v>Input needed</v>
      </c>
      <c r="F38" s="48" t="str">
        <f t="shared" si="1"/>
        <v>No</v>
      </c>
      <c r="G38" s="59"/>
      <c r="H38" s="54"/>
      <c r="I38" s="20" t="str">
        <f t="shared" si="2"/>
        <v>Input needed</v>
      </c>
      <c r="J38" s="53" t="str">
        <f t="shared" si="3"/>
        <v>No</v>
      </c>
      <c r="K38" s="58"/>
      <c r="L38" s="54"/>
      <c r="M38" s="50" t="str">
        <f t="shared" si="4"/>
        <v>Input needed</v>
      </c>
      <c r="N38" s="48" t="str">
        <f t="shared" si="5"/>
        <v>No</v>
      </c>
      <c r="O38" s="59"/>
      <c r="P38" s="54"/>
      <c r="Q38" s="20" t="str">
        <f t="shared" si="6"/>
        <v>Input needed</v>
      </c>
      <c r="R38" s="53" t="str">
        <f t="shared" si="7"/>
        <v>No</v>
      </c>
      <c r="S38" s="59"/>
      <c r="T38" s="54"/>
      <c r="U38" s="20" t="str">
        <f t="shared" si="8"/>
        <v>Input needed</v>
      </c>
      <c r="V38" s="53" t="str">
        <f t="shared" si="9"/>
        <v>No</v>
      </c>
      <c r="W38" s="101">
        <f t="shared" si="10"/>
        <v>0</v>
      </c>
      <c r="X38" s="98" t="str">
        <f t="shared" si="11"/>
        <v>Yes</v>
      </c>
      <c r="Y38" s="96" t="str">
        <f ca="1">IF(ISNUMBER(W38),IF(W38&lt;$D$32,VLOOKUP(RANDBETWEEN(MIN(Feedback!$C$2:$C$21),MAX(Feedback!$C$2:$C$21)),Feedback!$C$2:$D$22,2),IF(W38&gt;$E$32,VLOOKUP(RANDBETWEEN(MIN(Feedback!$C$2:$C$21),MAX(Feedback!$C$2:$C$21)),Feedback!$C$2:$D$22,2),VLOOKUP(RANDBETWEEN(MIN(Feedback!$A$2:$A$21),MAX(Feedback!$A$2:$A$21)),Feedback!$A$2:$B$7,2)))," ")</f>
        <v>← Not only beautiful, this is brilliant too</v>
      </c>
    </row>
    <row r="39" spans="1:25" ht="22.5" customHeight="1" x14ac:dyDescent="0.2">
      <c r="A39" s="18"/>
      <c r="B39" s="105" t="s">
        <v>31</v>
      </c>
      <c r="C39" s="58"/>
      <c r="D39" s="54"/>
      <c r="E39" s="50" t="str">
        <f t="shared" si="0"/>
        <v>Input needed</v>
      </c>
      <c r="F39" s="48" t="str">
        <f>IF(E39&lt;$I$32,"No",IF(E39&gt;$J$32,"No","Yes"))</f>
        <v>No</v>
      </c>
      <c r="G39" s="59"/>
      <c r="H39" s="54"/>
      <c r="I39" s="20" t="str">
        <f t="shared" si="2"/>
        <v>Input needed</v>
      </c>
      <c r="J39" s="53" t="str">
        <f>IF(I39&lt;$I$32,"No",IF(I39&gt;$J$32,"No","Yes"))</f>
        <v>No</v>
      </c>
      <c r="K39" s="58"/>
      <c r="L39" s="54"/>
      <c r="M39" s="50" t="str">
        <f t="shared" si="4"/>
        <v>Input needed</v>
      </c>
      <c r="N39" s="48" t="str">
        <f>IF(M39&lt;$I$32,"No",IF(M39&gt;$J$32,"No","Yes"))</f>
        <v>No</v>
      </c>
      <c r="O39" s="59"/>
      <c r="P39" s="54"/>
      <c r="Q39" s="20" t="str">
        <f t="shared" si="6"/>
        <v>Input needed</v>
      </c>
      <c r="R39" s="53" t="str">
        <f>IF(Q39&lt;$I$32,"No",IF(Q39&gt;$J$32,"No","Yes"))</f>
        <v>No</v>
      </c>
      <c r="S39" s="59"/>
      <c r="T39" s="54"/>
      <c r="U39" s="20" t="str">
        <f t="shared" si="8"/>
        <v>Input needed</v>
      </c>
      <c r="V39" s="53" t="str">
        <f>IF(U39&lt;$I$32,"No",IF(U39&gt;$J$32,"No","Yes"))</f>
        <v>No</v>
      </c>
      <c r="W39" s="101">
        <f t="shared" si="10"/>
        <v>0</v>
      </c>
      <c r="X39" s="98" t="str">
        <f t="shared" si="11"/>
        <v>Yes</v>
      </c>
      <c r="Y39" s="96" t="str">
        <f ca="1">IF(ISNUMBER(W39),IF(W39&lt;$D$32,VLOOKUP(RANDBETWEEN(MIN(Feedback!$C$2:$C$21),MAX(Feedback!$C$2:$C$21)),Feedback!$C$2:$D$22,2),IF(W39&gt;$E$32,VLOOKUP(RANDBETWEEN(MIN(Feedback!$C$2:$C$21),MAX(Feedback!$C$2:$C$21)),Feedback!$C$2:$D$22,2),VLOOKUP(RANDBETWEEN(MIN(Feedback!$A$2:$A$21),MAX(Feedback!$A$2:$A$21)),Feedback!$A$2:$B$7,2)))," ")</f>
        <v>← You're Awesome</v>
      </c>
    </row>
    <row r="40" spans="1:25" ht="22.5" customHeight="1" x14ac:dyDescent="0.2">
      <c r="A40" s="18"/>
      <c r="B40" s="105" t="s">
        <v>32</v>
      </c>
      <c r="C40" s="58"/>
      <c r="D40" s="54"/>
      <c r="E40" s="50" t="str">
        <f t="shared" si="0"/>
        <v>Input needed</v>
      </c>
      <c r="F40" s="48" t="str">
        <f t="shared" si="1"/>
        <v>No</v>
      </c>
      <c r="G40" s="59"/>
      <c r="H40" s="54"/>
      <c r="I40" s="20" t="str">
        <f t="shared" si="2"/>
        <v>Input needed</v>
      </c>
      <c r="J40" s="53" t="str">
        <f t="shared" si="3"/>
        <v>No</v>
      </c>
      <c r="K40" s="58"/>
      <c r="L40" s="54"/>
      <c r="M40" s="50" t="str">
        <f t="shared" si="4"/>
        <v>Input needed</v>
      </c>
      <c r="N40" s="48" t="str">
        <f t="shared" si="5"/>
        <v>No</v>
      </c>
      <c r="O40" s="59"/>
      <c r="P40" s="54"/>
      <c r="Q40" s="20" t="str">
        <f t="shared" si="6"/>
        <v>Input needed</v>
      </c>
      <c r="R40" s="53" t="str">
        <f t="shared" si="7"/>
        <v>No</v>
      </c>
      <c r="S40" s="59"/>
      <c r="T40" s="54"/>
      <c r="U40" s="20" t="str">
        <f t="shared" si="8"/>
        <v>Input needed</v>
      </c>
      <c r="V40" s="53" t="str">
        <f t="shared" si="9"/>
        <v>No</v>
      </c>
      <c r="W40" s="101">
        <f t="shared" si="10"/>
        <v>0</v>
      </c>
      <c r="X40" s="98" t="str">
        <f t="shared" si="11"/>
        <v>Yes</v>
      </c>
      <c r="Y40" s="96" t="str">
        <f ca="1">IF(ISNUMBER(W40),IF(W40&lt;$D$32,VLOOKUP(RANDBETWEEN(MIN(Feedback!$C$2:$C$21),MAX(Feedback!$C$2:$C$21)),Feedback!$C$2:$D$22,2),IF(W40&gt;$E$32,VLOOKUP(RANDBETWEEN(MIN(Feedback!$C$2:$C$21),MAX(Feedback!$C$2:$C$21)),Feedback!$C$2:$D$22,2),VLOOKUP(RANDBETWEEN(MIN(Feedback!$A$2:$A$21),MAX(Feedback!$A$2:$A$21)),Feedback!$A$2:$B$7,2)))," ")</f>
        <v>← Not only beautiful, this is brilliant too</v>
      </c>
    </row>
    <row r="41" spans="1:25" ht="22.5" customHeight="1" x14ac:dyDescent="0.2">
      <c r="A41" s="18"/>
      <c r="B41" s="105" t="s">
        <v>33</v>
      </c>
      <c r="C41" s="58"/>
      <c r="D41" s="54"/>
      <c r="E41" s="50" t="str">
        <f t="shared" si="0"/>
        <v>Input needed</v>
      </c>
      <c r="F41" s="48" t="str">
        <f t="shared" si="1"/>
        <v>No</v>
      </c>
      <c r="G41" s="59"/>
      <c r="H41" s="54"/>
      <c r="I41" s="20" t="str">
        <f>IF(COUNT(G41:H41)=2,H41-G41,"Input needed")</f>
        <v>Input needed</v>
      </c>
      <c r="J41" s="53" t="str">
        <f>IF(I41&lt;$I$32,"No",IF(I41&gt;$J$32,"No","Yes"))</f>
        <v>No</v>
      </c>
      <c r="K41" s="58"/>
      <c r="L41" s="54"/>
      <c r="M41" s="50" t="str">
        <f t="shared" si="4"/>
        <v>Input needed</v>
      </c>
      <c r="N41" s="48" t="str">
        <f t="shared" si="5"/>
        <v>No</v>
      </c>
      <c r="O41" s="59"/>
      <c r="P41" s="54"/>
      <c r="Q41" s="20" t="str">
        <f>IF(COUNT(O41:P41)=2,P41-O41,"Input needed")</f>
        <v>Input needed</v>
      </c>
      <c r="R41" s="53" t="str">
        <f>IF(Q41&lt;$I$32,"No",IF(Q41&gt;$J$32,"No","Yes"))</f>
        <v>No</v>
      </c>
      <c r="S41" s="59"/>
      <c r="T41" s="54"/>
      <c r="U41" s="20" t="str">
        <f>IF(COUNT(S41:T41)=2,T41-S41,"Input needed")</f>
        <v>Input needed</v>
      </c>
      <c r="V41" s="53" t="str">
        <f>IF(U41&lt;$I$32,"No",IF(U41&gt;$J$32,"No","Yes"))</f>
        <v>No</v>
      </c>
      <c r="W41" s="101">
        <f t="shared" si="10"/>
        <v>0</v>
      </c>
      <c r="X41" s="98" t="str">
        <f>IF(W41&lt;$D$32,"No",IF(W41&gt;$E$32,"No","Yes"))</f>
        <v>Yes</v>
      </c>
      <c r="Y41" s="96" t="str">
        <f ca="1">IF(ISNUMBER(W41),IF(W41&lt;$D$32,VLOOKUP(RANDBETWEEN(MIN(Feedback!$C$2:$C$21),MAX(Feedback!$C$2:$C$21)),Feedback!$C$2:$D$22,2),IF(W41&gt;$E$32,VLOOKUP(RANDBETWEEN(MIN(Feedback!$C$2:$C$21),MAX(Feedback!$C$2:$C$21)),Feedback!$C$2:$D$22,2),VLOOKUP(RANDBETWEEN(MIN(Feedback!$A$2:$A$21),MAX(Feedback!$A$2:$A$21)),Feedback!$A$2:$B$7,2)))," ")</f>
        <v>← Not only beautiful, this is brilliant too</v>
      </c>
    </row>
    <row r="42" spans="1:25" ht="22.5" customHeight="1" x14ac:dyDescent="0.2">
      <c r="A42" s="18"/>
      <c r="B42" s="105" t="s">
        <v>34</v>
      </c>
      <c r="C42" s="58"/>
      <c r="D42" s="54"/>
      <c r="E42" s="50" t="str">
        <f t="shared" si="0"/>
        <v>Input needed</v>
      </c>
      <c r="F42" s="48" t="str">
        <f t="shared" si="1"/>
        <v>No</v>
      </c>
      <c r="G42" s="59"/>
      <c r="H42" s="54"/>
      <c r="I42" s="20" t="str">
        <f t="shared" si="2"/>
        <v>Input needed</v>
      </c>
      <c r="J42" s="53" t="str">
        <f t="shared" si="3"/>
        <v>No</v>
      </c>
      <c r="K42" s="58"/>
      <c r="L42" s="54"/>
      <c r="M42" s="50" t="str">
        <f t="shared" si="4"/>
        <v>Input needed</v>
      </c>
      <c r="N42" s="48" t="str">
        <f t="shared" si="5"/>
        <v>No</v>
      </c>
      <c r="O42" s="59"/>
      <c r="P42" s="54"/>
      <c r="Q42" s="20" t="str">
        <f t="shared" ref="Q42:Q44" si="12">IF(COUNT(O42:P42)=2,P42-O42,"Input needed")</f>
        <v>Input needed</v>
      </c>
      <c r="R42" s="53" t="str">
        <f t="shared" si="7"/>
        <v>No</v>
      </c>
      <c r="S42" s="59"/>
      <c r="T42" s="54"/>
      <c r="U42" s="20" t="str">
        <f t="shared" ref="U42:U44" si="13">IF(COUNT(S42:T42)=2,T42-S42,"Input needed")</f>
        <v>Input needed</v>
      </c>
      <c r="V42" s="53" t="str">
        <f t="shared" si="9"/>
        <v>No</v>
      </c>
      <c r="W42" s="101">
        <f t="shared" si="10"/>
        <v>0</v>
      </c>
      <c r="X42" s="98" t="str">
        <f t="shared" si="11"/>
        <v>Yes</v>
      </c>
      <c r="Y42" s="96" t="str">
        <f ca="1">IF(ISNUMBER(W42),IF(W42&lt;$D$32,VLOOKUP(RANDBETWEEN(MIN(Feedback!$C$2:$C$21),MAX(Feedback!$C$2:$C$21)),Feedback!$C$2:$D$22,2),IF(W42&gt;$E$32,VLOOKUP(RANDBETWEEN(MIN(Feedback!$C$2:$C$21),MAX(Feedback!$C$2:$C$21)),Feedback!$C$2:$D$22,2),VLOOKUP(RANDBETWEEN(MIN(Feedback!$A$2:$A$21),MAX(Feedback!$A$2:$A$21)),Feedback!$A$2:$B$7,2)))," ")</f>
        <v>← Not only beautiful, this is brilliant too</v>
      </c>
    </row>
    <row r="43" spans="1:25" ht="22.5" customHeight="1" x14ac:dyDescent="0.2">
      <c r="A43" s="18"/>
      <c r="B43" s="105" t="s">
        <v>35</v>
      </c>
      <c r="C43" s="58"/>
      <c r="D43" s="54"/>
      <c r="E43" s="50" t="str">
        <f t="shared" si="0"/>
        <v>Input needed</v>
      </c>
      <c r="F43" s="48" t="str">
        <f t="shared" si="1"/>
        <v>No</v>
      </c>
      <c r="G43" s="59"/>
      <c r="H43" s="54"/>
      <c r="I43" s="20" t="str">
        <f t="shared" si="2"/>
        <v>Input needed</v>
      </c>
      <c r="J43" s="53" t="str">
        <f t="shared" si="3"/>
        <v>No</v>
      </c>
      <c r="K43" s="58"/>
      <c r="L43" s="54"/>
      <c r="M43" s="50" t="str">
        <f t="shared" si="4"/>
        <v>Input needed</v>
      </c>
      <c r="N43" s="48" t="str">
        <f t="shared" si="5"/>
        <v>No</v>
      </c>
      <c r="O43" s="59"/>
      <c r="P43" s="54"/>
      <c r="Q43" s="20" t="str">
        <f t="shared" si="12"/>
        <v>Input needed</v>
      </c>
      <c r="R43" s="53" t="str">
        <f t="shared" si="7"/>
        <v>No</v>
      </c>
      <c r="S43" s="59"/>
      <c r="T43" s="54"/>
      <c r="U43" s="20" t="str">
        <f t="shared" si="13"/>
        <v>Input needed</v>
      </c>
      <c r="V43" s="53" t="str">
        <f t="shared" si="9"/>
        <v>No</v>
      </c>
      <c r="W43" s="101">
        <f t="shared" si="10"/>
        <v>0</v>
      </c>
      <c r="X43" s="98" t="str">
        <f t="shared" si="11"/>
        <v>Yes</v>
      </c>
      <c r="Y43" s="96" t="str">
        <f ca="1">IF(ISNUMBER(W43),IF(W43&lt;$D$32,VLOOKUP(RANDBETWEEN(MIN(Feedback!$C$2:$C$21),MAX(Feedback!$C$2:$C$21)),Feedback!$C$2:$D$22,2),IF(W43&gt;$E$32,VLOOKUP(RANDBETWEEN(MIN(Feedback!$C$2:$C$21),MAX(Feedback!$C$2:$C$21)),Feedback!$C$2:$D$22,2),VLOOKUP(RANDBETWEEN(MIN(Feedback!$A$2:$A$21),MAX(Feedback!$A$2:$A$21)),Feedback!$A$2:$B$7,2)))," ")</f>
        <v>← Perfect</v>
      </c>
    </row>
    <row r="44" spans="1:25" ht="22.5" customHeight="1" thickBot="1" x14ac:dyDescent="0.25">
      <c r="A44" s="18"/>
      <c r="B44" s="105" t="s">
        <v>36</v>
      </c>
      <c r="C44" s="58"/>
      <c r="D44" s="54"/>
      <c r="E44" s="51" t="str">
        <f t="shared" si="0"/>
        <v>Input needed</v>
      </c>
      <c r="F44" s="48" t="str">
        <f t="shared" si="1"/>
        <v>No</v>
      </c>
      <c r="G44" s="59"/>
      <c r="H44" s="54"/>
      <c r="I44" s="23" t="str">
        <f t="shared" si="2"/>
        <v>Input needed</v>
      </c>
      <c r="J44" s="53" t="str">
        <f t="shared" si="3"/>
        <v>No</v>
      </c>
      <c r="K44" s="58"/>
      <c r="L44" s="54"/>
      <c r="M44" s="51" t="str">
        <f t="shared" si="4"/>
        <v>Input needed</v>
      </c>
      <c r="N44" s="48" t="str">
        <f t="shared" si="5"/>
        <v>No</v>
      </c>
      <c r="O44" s="59"/>
      <c r="P44" s="54"/>
      <c r="Q44" s="23" t="str">
        <f t="shared" si="12"/>
        <v>Input needed</v>
      </c>
      <c r="R44" s="53" t="str">
        <f t="shared" si="7"/>
        <v>No</v>
      </c>
      <c r="S44" s="59"/>
      <c r="T44" s="54"/>
      <c r="U44" s="23" t="str">
        <f t="shared" si="13"/>
        <v>Input needed</v>
      </c>
      <c r="V44" s="53" t="str">
        <f t="shared" si="9"/>
        <v>No</v>
      </c>
      <c r="W44" s="102">
        <f t="shared" si="10"/>
        <v>0</v>
      </c>
      <c r="X44" s="103" t="str">
        <f t="shared" si="11"/>
        <v>Yes</v>
      </c>
      <c r="Y44" s="97" t="str">
        <f ca="1">IF(ISNUMBER(W44),IF(W44&lt;$D$32,VLOOKUP(RANDBETWEEN(MIN(Feedback!$C$2:$C$21),MAX(Feedback!$C$2:$C$21)),Feedback!$C$2:$D$22,2),IF(W44&gt;$E$32,VLOOKUP(RANDBETWEEN(MIN(Feedback!$C$2:$C$21),MAX(Feedback!$C$2:$C$21)),Feedback!$C$2:$D$22,2),VLOOKUP(RANDBETWEEN(MIN(Feedback!$A$2:$A$21),MAX(Feedback!$A$2:$A$21)),Feedback!$A$2:$B$7,2)))," ")</f>
        <v>← Perfect</v>
      </c>
    </row>
    <row r="45" spans="1:25" ht="15.75" customHeight="1" x14ac:dyDescent="0.2"/>
    <row r="46" spans="1:25" ht="15.75" customHeight="1" x14ac:dyDescent="0.2"/>
    <row r="47" spans="1:25" ht="15.75" customHeight="1" x14ac:dyDescent="0.2"/>
    <row r="48" spans="1:25" ht="15.75" customHeight="1" x14ac:dyDescent="0.2"/>
    <row r="49" ht="31.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28.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27"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sheetProtection algorithmName="SHA-512" hashValue="3o0jESFWid4doK1vbLZnMBEWeeexmXVNQlHLnmF8Gw5wvFC1nT8BBZgpJ2nRW1m5ivqK+BptYMrs06YE5Rq+bA==" saltValue="Hq5gTtod59dp61EUKyWlJw==" spinCount="100000" sheet="1" objects="1" scenarios="1"/>
  <mergeCells count="31">
    <mergeCell ref="D6:F6"/>
    <mergeCell ref="B24:D24"/>
    <mergeCell ref="B26:C27"/>
    <mergeCell ref="G26:H27"/>
    <mergeCell ref="B11:C11"/>
    <mergeCell ref="D11:F11"/>
    <mergeCell ref="E14:F14"/>
    <mergeCell ref="B15:C15"/>
    <mergeCell ref="E15:F15"/>
    <mergeCell ref="B16:C16"/>
    <mergeCell ref="E1:L2"/>
    <mergeCell ref="B17:C17"/>
    <mergeCell ref="B20:D20"/>
    <mergeCell ref="B22:C22"/>
    <mergeCell ref="B23:J23"/>
    <mergeCell ref="B8:C8"/>
    <mergeCell ref="D8:F8"/>
    <mergeCell ref="B9:C9"/>
    <mergeCell ref="D9:F9"/>
    <mergeCell ref="B10:C10"/>
    <mergeCell ref="D10:F10"/>
    <mergeCell ref="B4:C4"/>
    <mergeCell ref="D4:F4"/>
    <mergeCell ref="B5:C5"/>
    <mergeCell ref="D5:F5"/>
    <mergeCell ref="B6:C6"/>
    <mergeCell ref="B30:C30"/>
    <mergeCell ref="G30:H30"/>
    <mergeCell ref="B31:C32"/>
    <mergeCell ref="G31:H32"/>
    <mergeCell ref="H25:I25"/>
  </mergeCells>
  <conditionalFormatting sqref="E24 H24:I24">
    <cfRule type="containsText" dxfId="27" priority="11" operator="containsText" text="Yes">
      <formula>NOT(ISERROR(SEARCH(("Yes"),(E24))))</formula>
    </cfRule>
    <cfRule type="containsText" dxfId="26" priority="12" operator="containsText" text="No">
      <formula>NOT(ISERROR(SEARCH(("No"),(E24))))</formula>
    </cfRule>
  </conditionalFormatting>
  <conditionalFormatting sqref="F36:F44">
    <cfRule type="cellIs" dxfId="25" priority="9" operator="equal">
      <formula>"Yes"</formula>
    </cfRule>
    <cfRule type="cellIs" dxfId="24" priority="10" operator="equal">
      <formula>"No"</formula>
    </cfRule>
  </conditionalFormatting>
  <conditionalFormatting sqref="J36:J44">
    <cfRule type="cellIs" dxfId="23" priority="7" operator="equal">
      <formula>"Yes"</formula>
    </cfRule>
    <cfRule type="cellIs" dxfId="22" priority="8" operator="equal">
      <formula>"No"</formula>
    </cfRule>
  </conditionalFormatting>
  <conditionalFormatting sqref="N36:N44">
    <cfRule type="cellIs" dxfId="21" priority="5" operator="equal">
      <formula>"Yes"</formula>
    </cfRule>
    <cfRule type="cellIs" dxfId="20" priority="6" operator="equal">
      <formula>"No"</formula>
    </cfRule>
  </conditionalFormatting>
  <conditionalFormatting sqref="R36:R44">
    <cfRule type="cellIs" dxfId="19" priority="3" operator="equal">
      <formula>"Yes"</formula>
    </cfRule>
    <cfRule type="cellIs" dxfId="18" priority="4" operator="equal">
      <formula>"No"</formula>
    </cfRule>
  </conditionalFormatting>
  <conditionalFormatting sqref="V36:V44">
    <cfRule type="cellIs" dxfId="17" priority="1" operator="equal">
      <formula>"Yes"</formula>
    </cfRule>
    <cfRule type="cellIs" dxfId="16" priority="2" operator="equal">
      <formula>"No"</formula>
    </cfRule>
  </conditionalFormatting>
  <conditionalFormatting sqref="X36:X44">
    <cfRule type="containsText" dxfId="15" priority="16" operator="containsText" text="Yes">
      <formula>NOT(ISERROR(SEARCH(("Yes"),(X36))))</formula>
    </cfRule>
    <cfRule type="containsText" dxfId="14" priority="17" operator="containsText" text="No">
      <formula>NOT(ISERROR(SEARCH(("No"),(X36))))</formula>
    </cfRule>
  </conditionalFormatting>
  <conditionalFormatting sqref="Y36:Y44">
    <cfRule type="containsText" dxfId="13" priority="13" operator="containsText" text="→">
      <formula>NOT(ISERROR(SEARCH(("→"),(Y36))))</formula>
    </cfRule>
    <cfRule type="containsText" dxfId="12" priority="14" operator="containsText" text="←">
      <formula>NOT(ISERROR(SEARCH(("←"),(Y36))))</formula>
    </cfRule>
    <cfRule type="cellIs" dxfId="11" priority="15" operator="between">
      <formula>1</formula>
      <formula>18</formula>
    </cfRule>
  </conditionalFormatting>
  <dataValidations count="4">
    <dataValidation type="decimal" operator="greaterThanOrEqual" allowBlank="1" showInputMessage="1" prompt="M2 - Input the recorced mass of the specimen following applicaiton of the top coat. The recorded value should  be in units of grams (g)." sqref="T37:T44" xr:uid="{61FDE478-EF64-7840-847C-7BAED4878719}">
      <formula1>S37</formula1>
    </dataValidation>
    <dataValidation type="decimal" operator="greaterThan" allowBlank="1" showInputMessage="1" prompt="M1 - Enter the recorded mass of the prepared rough substrate. Ensure all loose granules have been removed prior to weighing. Recorded value should be in units of grams (g)." sqref="S36:S44 C36:C44 G36:G44 K36:K44 O36:O44" xr:uid="{82883C2C-1A57-734E-9F63-D7A4302DF60E}">
      <formula1>0</formula1>
    </dataValidation>
    <dataValidation type="decimal" operator="greaterThan" allowBlank="1" showInputMessage="1" showErrorMessage="1" prompt="Application Rate - Input the application rate listed on the product's TDS supplied by the Licensee. Select the appropriate application rate units in the adjacent cell. _x000a_" sqref="D15 G15" xr:uid="{FBAFC7C2-4CC7-154E-A89E-4CAD4184DDE3}">
      <formula1>0</formula1>
    </dataValidation>
    <dataValidation type="decimal" operator="greaterThanOrEqual" allowBlank="1" showInputMessage="1" prompt="M2 - Input the recorced mass of the specimen following application of the top coat. The recorded value should be in units of grams (g)._x000a_" sqref="D36:D44 H36:H44 L36:L44 P36:P44 T36" xr:uid="{109780AA-ABE8-8D44-914D-B23D91B4D008}">
      <formula1>C36</formula1>
    </dataValidation>
  </dataValidations>
  <pageMargins left="0.7" right="0.7" top="0.75" bottom="0.75" header="0" footer="0"/>
  <pageSetup scale="77" orientation="portrait"/>
  <headerFooter>
    <oddFooter>&amp;RCRRC Rough Substrates Tool  v2020.01.23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Application Rate - Select the units provided for application rate listed on the product's TDS that was supplied by the Licensee_x000a_" xr:uid="{C143531A-20A1-5347-B30D-9339467E03B6}">
          <x14:formula1>
            <xm:f>Feedback!$H$2:$H$4</xm:f>
          </x14:formula1>
          <xm:sqref>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workbookViewId="0"/>
  </sheetViews>
  <sheetFormatPr baseColWidth="10" defaultColWidth="11.28515625" defaultRowHeight="15" customHeight="1" x14ac:dyDescent="0.2"/>
  <cols>
    <col min="1" max="1" width="8.7109375" customWidth="1"/>
    <col min="2" max="2" width="41.28515625" customWidth="1"/>
    <col min="3" max="3" width="2.7109375" customWidth="1"/>
    <col min="4" max="4" width="32" customWidth="1"/>
    <col min="5" max="7" width="8.7109375" customWidth="1"/>
    <col min="8" max="8" width="23.7109375" customWidth="1"/>
    <col min="9" max="26" width="8.7109375" customWidth="1"/>
  </cols>
  <sheetData>
    <row r="1" spans="1:9" ht="15.75" customHeight="1" x14ac:dyDescent="0.2">
      <c r="A1" s="216" t="s">
        <v>38</v>
      </c>
      <c r="B1" s="173"/>
      <c r="C1" s="216" t="s">
        <v>39</v>
      </c>
      <c r="D1" s="173"/>
      <c r="H1" s="24" t="s">
        <v>40</v>
      </c>
    </row>
    <row r="2" spans="1:9" ht="15.75" customHeight="1" x14ac:dyDescent="0.2">
      <c r="A2" s="25">
        <v>1</v>
      </c>
      <c r="B2" s="25" t="s">
        <v>41</v>
      </c>
      <c r="C2" s="25">
        <f>MAX(A2:A21)+1</f>
        <v>19</v>
      </c>
      <c r="D2" s="25" t="s">
        <v>42</v>
      </c>
      <c r="H2" s="26" t="s">
        <v>43</v>
      </c>
      <c r="I2" s="24"/>
    </row>
    <row r="3" spans="1:9" ht="15.75" customHeight="1" x14ac:dyDescent="0.2">
      <c r="A3" s="25">
        <v>2</v>
      </c>
      <c r="B3" s="25" t="s">
        <v>44</v>
      </c>
      <c r="C3" s="25">
        <f t="shared" ref="C3:C18" si="0">C2+1</f>
        <v>20</v>
      </c>
      <c r="D3" s="25" t="s">
        <v>45</v>
      </c>
      <c r="H3" s="26" t="s">
        <v>46</v>
      </c>
    </row>
    <row r="4" spans="1:9" ht="15.75" customHeight="1" x14ac:dyDescent="0.2">
      <c r="A4" s="25">
        <v>3</v>
      </c>
      <c r="B4" s="25" t="s">
        <v>47</v>
      </c>
      <c r="C4" s="25">
        <f t="shared" si="0"/>
        <v>21</v>
      </c>
      <c r="D4" s="25" t="s">
        <v>48</v>
      </c>
      <c r="H4" s="26" t="s">
        <v>49</v>
      </c>
    </row>
    <row r="5" spans="1:9" ht="15.75" customHeight="1" x14ac:dyDescent="0.2">
      <c r="A5" s="25">
        <v>4</v>
      </c>
      <c r="B5" s="25" t="s">
        <v>50</v>
      </c>
      <c r="C5" s="25">
        <f t="shared" si="0"/>
        <v>22</v>
      </c>
      <c r="D5" s="25" t="s">
        <v>51</v>
      </c>
    </row>
    <row r="6" spans="1:9" ht="15.75" customHeight="1" x14ac:dyDescent="0.2">
      <c r="A6" s="25">
        <v>5</v>
      </c>
      <c r="B6" s="25" t="s">
        <v>52</v>
      </c>
      <c r="C6" s="25">
        <f t="shared" si="0"/>
        <v>23</v>
      </c>
      <c r="D6" s="25" t="s">
        <v>53</v>
      </c>
    </row>
    <row r="7" spans="1:9" ht="15.75" customHeight="1" x14ac:dyDescent="0.2">
      <c r="A7" s="25">
        <v>6</v>
      </c>
      <c r="B7" s="25" t="s">
        <v>54</v>
      </c>
      <c r="C7" s="25">
        <f t="shared" si="0"/>
        <v>24</v>
      </c>
      <c r="D7" s="25" t="s">
        <v>55</v>
      </c>
    </row>
    <row r="8" spans="1:9" ht="15.75" customHeight="1" x14ac:dyDescent="0.2">
      <c r="A8" s="25">
        <v>7</v>
      </c>
      <c r="B8" s="25" t="s">
        <v>56</v>
      </c>
      <c r="C8" s="25">
        <f t="shared" si="0"/>
        <v>25</v>
      </c>
      <c r="D8" s="25" t="s">
        <v>57</v>
      </c>
    </row>
    <row r="9" spans="1:9" ht="15.75" customHeight="1" x14ac:dyDescent="0.2">
      <c r="A9" s="25">
        <v>8</v>
      </c>
      <c r="B9" s="25" t="s">
        <v>58</v>
      </c>
      <c r="C9" s="25">
        <f t="shared" si="0"/>
        <v>26</v>
      </c>
      <c r="D9" s="25" t="s">
        <v>59</v>
      </c>
    </row>
    <row r="10" spans="1:9" ht="15.75" customHeight="1" x14ac:dyDescent="0.2">
      <c r="A10" s="25">
        <v>9</v>
      </c>
      <c r="B10" s="25" t="s">
        <v>60</v>
      </c>
      <c r="C10" s="25">
        <f t="shared" si="0"/>
        <v>27</v>
      </c>
      <c r="D10" s="25" t="s">
        <v>61</v>
      </c>
    </row>
    <row r="11" spans="1:9" ht="15.75" customHeight="1" x14ac:dyDescent="0.2">
      <c r="A11" s="25">
        <v>10</v>
      </c>
      <c r="B11" s="25" t="s">
        <v>62</v>
      </c>
      <c r="C11" s="25">
        <f t="shared" si="0"/>
        <v>28</v>
      </c>
      <c r="D11" s="25" t="s">
        <v>63</v>
      </c>
    </row>
    <row r="12" spans="1:9" ht="15.75" customHeight="1" x14ac:dyDescent="0.2">
      <c r="A12" s="25">
        <v>11</v>
      </c>
      <c r="B12" s="25" t="s">
        <v>64</v>
      </c>
      <c r="C12" s="25">
        <f t="shared" si="0"/>
        <v>29</v>
      </c>
      <c r="D12" s="25" t="s">
        <v>65</v>
      </c>
    </row>
    <row r="13" spans="1:9" ht="15.75" customHeight="1" x14ac:dyDescent="0.2">
      <c r="A13" s="25">
        <v>12</v>
      </c>
      <c r="B13" s="25" t="s">
        <v>66</v>
      </c>
      <c r="C13" s="25">
        <f t="shared" si="0"/>
        <v>30</v>
      </c>
      <c r="D13" s="25" t="s">
        <v>67</v>
      </c>
    </row>
    <row r="14" spans="1:9" ht="15.75" customHeight="1" x14ac:dyDescent="0.2">
      <c r="A14" s="25">
        <v>13</v>
      </c>
      <c r="B14" s="25" t="s">
        <v>68</v>
      </c>
      <c r="C14" s="25">
        <f t="shared" si="0"/>
        <v>31</v>
      </c>
      <c r="D14" s="25" t="s">
        <v>69</v>
      </c>
    </row>
    <row r="15" spans="1:9" ht="15.75" customHeight="1" x14ac:dyDescent="0.2">
      <c r="A15" s="25">
        <v>14</v>
      </c>
      <c r="B15" s="25" t="s">
        <v>70</v>
      </c>
      <c r="C15" s="25">
        <f t="shared" si="0"/>
        <v>32</v>
      </c>
      <c r="D15" s="25" t="s">
        <v>71</v>
      </c>
    </row>
    <row r="16" spans="1:9" ht="15.75" customHeight="1" x14ac:dyDescent="0.2">
      <c r="A16" s="25">
        <v>15</v>
      </c>
      <c r="B16" s="25" t="s">
        <v>72</v>
      </c>
      <c r="C16" s="25">
        <f t="shared" si="0"/>
        <v>33</v>
      </c>
      <c r="D16" s="25" t="s">
        <v>73</v>
      </c>
    </row>
    <row r="17" spans="1:4" ht="15.75" customHeight="1" x14ac:dyDescent="0.2">
      <c r="A17" s="25">
        <v>16</v>
      </c>
      <c r="B17" s="25" t="s">
        <v>74</v>
      </c>
      <c r="C17" s="25">
        <f t="shared" si="0"/>
        <v>34</v>
      </c>
      <c r="D17" s="25" t="s">
        <v>75</v>
      </c>
    </row>
    <row r="18" spans="1:4" ht="15.75" customHeight="1" x14ac:dyDescent="0.2">
      <c r="A18" s="25">
        <v>17</v>
      </c>
      <c r="B18" s="25" t="s">
        <v>76</v>
      </c>
      <c r="C18" s="25">
        <f t="shared" si="0"/>
        <v>35</v>
      </c>
      <c r="D18" s="25" t="s">
        <v>77</v>
      </c>
    </row>
    <row r="19" spans="1:4" ht="15.75" customHeight="1" x14ac:dyDescent="0.2">
      <c r="A19" s="25">
        <v>18</v>
      </c>
      <c r="B19" s="25" t="s">
        <v>78</v>
      </c>
    </row>
    <row r="20" spans="1:4" ht="15.75" customHeight="1" x14ac:dyDescent="0.2"/>
    <row r="21" spans="1:4" ht="15.75" customHeight="1" x14ac:dyDescent="0.2"/>
    <row r="22" spans="1:4" ht="15.75" customHeight="1" x14ac:dyDescent="0.2"/>
    <row r="23" spans="1:4" ht="15.75" customHeight="1" x14ac:dyDescent="0.2"/>
    <row r="24" spans="1:4" ht="15.75" customHeight="1" x14ac:dyDescent="0.2"/>
    <row r="25" spans="1:4" ht="15.75" customHeight="1" x14ac:dyDescent="0.2"/>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spans="11:11" ht="15.75" customHeight="1" x14ac:dyDescent="0.2"/>
    <row r="114" spans="11:11" ht="15.75" customHeight="1" x14ac:dyDescent="0.2"/>
    <row r="115" spans="11:11" ht="15.75" customHeight="1" x14ac:dyDescent="0.2"/>
    <row r="116" spans="11:11" ht="15.75" customHeight="1" x14ac:dyDescent="0.2"/>
    <row r="117" spans="11:11" ht="15.75" customHeight="1" x14ac:dyDescent="0.2"/>
    <row r="118" spans="11:11" ht="15.75" customHeight="1" x14ac:dyDescent="0.2"/>
    <row r="119" spans="11:11" ht="15.75" customHeight="1" x14ac:dyDescent="0.2"/>
    <row r="120" spans="11:11" ht="15.75" customHeight="1" x14ac:dyDescent="0.2"/>
    <row r="121" spans="11:11" ht="15.75" customHeight="1" x14ac:dyDescent="0.2"/>
    <row r="122" spans="11:11" ht="15.75" customHeight="1" x14ac:dyDescent="0.2"/>
    <row r="123" spans="11:11" ht="15.75" customHeight="1" x14ac:dyDescent="0.2">
      <c r="K123" s="25" t="s">
        <v>37</v>
      </c>
    </row>
    <row r="124" spans="11:11" ht="15.75" customHeight="1" x14ac:dyDescent="0.2"/>
    <row r="125" spans="11:11" ht="15.75" customHeight="1" x14ac:dyDescent="0.2"/>
    <row r="126" spans="11:11" ht="15.75" customHeight="1" x14ac:dyDescent="0.2"/>
    <row r="127" spans="11:11" ht="15.75" customHeight="1" x14ac:dyDescent="0.2"/>
    <row r="128" spans="11: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1"/>
    <mergeCell ref="C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Single Coat Reporting Tool</vt:lpstr>
      <vt:lpstr>2 Coats Reporting Tool</vt:lpstr>
      <vt:lpstr>2 Coats Different Application </vt:lpstr>
      <vt:lpstr>3+ Coats Reporting Tool</vt:lpstr>
      <vt:lpstr>Feedback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Mischa Egolf</dc:creator>
  <cp:lastModifiedBy>stacey@coolroofs.org</cp:lastModifiedBy>
  <dcterms:created xsi:type="dcterms:W3CDTF">2019-10-10T14:01:49Z</dcterms:created>
  <dcterms:modified xsi:type="dcterms:W3CDTF">2024-06-24T20:15:50Z</dcterms:modified>
</cp:coreProperties>
</file>